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30.xml" ContentType="application/vnd.openxmlformats-officedocument.spreadsheetml.comments+xml"/>
  <Default Extension="vml" ContentType="application/vnd.openxmlformats-officedocument.vmlDrawing"/>
  <Override PartName="/xl/worksheets/sheet29.xml" ContentType="application/vnd.openxmlformats-officedocument.spreadsheetml.worksheet+xml"/>
  <Override PartName="/xl/drawings/drawing6.xml" ContentType="application/vnd.openxmlformats-officedocument.drawing+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drawings/drawing8.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tabRatio="887" activeTab="0"/>
  </bookViews>
  <sheets>
    <sheet name="intro" sheetId="1" r:id="rId1"/>
    <sheet name="Table1" sheetId="2" r:id="rId2"/>
    <sheet name="Table2" sheetId="3" r:id="rId3"/>
    <sheet name="Table3" sheetId="4" r:id="rId4"/>
    <sheet name="Table4" sheetId="5" r:id="rId5"/>
    <sheet name="Table5" sheetId="6" r:id="rId6"/>
    <sheet name="Table 6" sheetId="7" r:id="rId7"/>
    <sheet name="Table 7" sheetId="8" r:id="rId8"/>
    <sheet name="g1" sheetId="9" r:id="rId9"/>
    <sheet name="Figure 1" sheetId="10" r:id="rId10"/>
    <sheet name="g2" sheetId="11" r:id="rId11"/>
    <sheet name="Figure2" sheetId="12" r:id="rId12"/>
    <sheet name="Table 8" sheetId="13" r:id="rId13"/>
    <sheet name="Table 9" sheetId="14" r:id="rId14"/>
    <sheet name="Table 10" sheetId="15" r:id="rId15"/>
    <sheet name="Table 11" sheetId="16" r:id="rId16"/>
    <sheet name="Table 12" sheetId="17" r:id="rId17"/>
    <sheet name="Table 13" sheetId="18" r:id="rId18"/>
    <sheet name="Helpsheet Table 13" sheetId="19" r:id="rId19"/>
    <sheet name="Helpsheet Table 13 2" sheetId="20" r:id="rId20"/>
    <sheet name="epl" sheetId="21" r:id="rId21"/>
    <sheet name="government_exp_receipts_eurosta" sheetId="22" r:id="rId22"/>
    <sheet name="growth_acc_Table4" sheetId="23" r:id="rId23"/>
    <sheet name="average_years_schooling" sheetId="24" r:id="rId24"/>
    <sheet name="growth_acc_Table_1990" sheetId="25" r:id="rId25"/>
    <sheet name="growth_acc_Table_2002" sheetId="26" r:id="rId26"/>
    <sheet name="growth_acc_Table_1992" sheetId="27" r:id="rId27"/>
    <sheet name="growth_acc_Table_1990_B&amp;L" sheetId="28" r:id="rId28"/>
    <sheet name="growth_acc_Table_2002_B&amp;L" sheetId="29" r:id="rId29"/>
    <sheet name="capital_outputratio" sheetId="30" r:id="rId30"/>
    <sheet name="hall_jones_1999" sheetId="31" r:id="rId31"/>
    <sheet name="relation_tfp_1990_growth_tfp" sheetId="32" r:id="rId32"/>
    <sheet name="relation_tfp_1992_growth_tfp" sheetId="33" r:id="rId33"/>
    <sheet name="gdp_pc_oecd" sheetId="34" r:id="rId34"/>
    <sheet name="gdp_pc_ceec" sheetId="35" r:id="rId35"/>
    <sheet name="gdp_pc_sec" sheetId="36" r:id="rId36"/>
    <sheet name="population_oecd" sheetId="37" r:id="rId37"/>
    <sheet name="population_ceec" sheetId="38" r:id="rId38"/>
    <sheet name="population_sec" sheetId="39" r:id="rId39"/>
    <sheet name="empl_oecd" sheetId="40" r:id="rId40"/>
    <sheet name="empl_ceec" sheetId="41" r:id="rId41"/>
    <sheet name="empl_sec" sheetId="42" r:id="rId42"/>
    <sheet name="empl_pop_oecd" sheetId="43" r:id="rId43"/>
    <sheet name="empl_pop_ceec" sheetId="44" r:id="rId44"/>
    <sheet name="empl_pop_sec" sheetId="45" r:id="rId45"/>
    <sheet name="hours_empl_oecd" sheetId="46" r:id="rId46"/>
    <sheet name="hours_empl_ceec" sheetId="47" r:id="rId47"/>
    <sheet name="hours_empl_sec" sheetId="48" r:id="rId48"/>
    <sheet name="imports_exports_FDI" sheetId="49" r:id="rId49"/>
    <sheet name="jcjd" sheetId="50" r:id="rId50"/>
    <sheet name="doing_business_startups" sheetId="51" r:id="rId51"/>
    <sheet name="doing_business_hiring_firing" sheetId="52" r:id="rId52"/>
    <sheet name="doing_business_enforce_contract" sheetId="53" r:id="rId53"/>
    <sheet name="doing_business_getting_credit" sheetId="54" r:id="rId54"/>
    <sheet name="doing_business_closing_business" sheetId="55" r:id="rId55"/>
  </sheets>
  <externalReferences>
    <externalReference r:id="rId58"/>
    <externalReference r:id="rId59"/>
  </externalReferences>
  <definedNames>
    <definedName name="_xlnm.Print_Area" localSheetId="24">'growth_acc_Table_1990'!$A$1:$AB$39</definedName>
    <definedName name="_xlnm.Print_Area" localSheetId="1">'Table1'!$A$1:$J$40</definedName>
    <definedName name="_xlnm.Print_Area" localSheetId="2">'Table2'!$A$1:$I$49</definedName>
    <definedName name="_xlnm.Print_Area" localSheetId="3">'Table3'!$A$1:$C$23</definedName>
    <definedName name="_xlnm.Print_Area" localSheetId="4">'Table4'!$A$1:$J$46</definedName>
    <definedName name="_xlnm.Print_Area" localSheetId="5">'Table5'!$A$1:$F$45</definedName>
    <definedName name="TABLE">"$roomparticipationelderly.$#REF!$#REF!:$#REF!$#REF!"</definedName>
    <definedName name="TABLE___2">'Table2'!$N$52:$Q$52</definedName>
    <definedName name="TABLE___63">"$#REF!.$C$7:$P$51"</definedName>
    <definedName name="TABLE_2">"$roomparticipationelderly.$#REF!$#REF!:$#REF!$#REF!"</definedName>
    <definedName name="TABLE_2___2">'Table2'!$N$52:$Q$52</definedName>
    <definedName name="TABLE_2___63">"$#REF!.$C$7:$P$51"</definedName>
    <definedName name="TABLE_3">"$roomparticipationelderly.$#REF!$#REF!:$#REF!$#REF!"</definedName>
  </definedNames>
  <calcPr fullCalcOnLoad="1"/>
</workbook>
</file>

<file path=xl/comments30.xml><?xml version="1.0" encoding="utf-8"?>
<comments xmlns="http://schemas.openxmlformats.org/spreadsheetml/2006/main">
  <authors>
    <author/>
  </authors>
  <commentList>
    <comment ref="Q31" authorId="0">
      <text>
        <r>
          <rPr>
            <sz val="10"/>
            <rFont val="Arial"/>
            <family val="0"/>
          </rPr>
          <t>Egbert Jongen:
imputed from year before</t>
        </r>
      </text>
    </comment>
  </commentList>
</comments>
</file>

<file path=xl/sharedStrings.xml><?xml version="1.0" encoding="utf-8"?>
<sst xmlns="http://schemas.openxmlformats.org/spreadsheetml/2006/main" count="3561" uniqueCount="3397">
  <si>
    <t>Hungary</t>
  </si>
  <si>
    <t>Latvia</t>
  </si>
  <si>
    <t>Lithuania</t>
  </si>
  <si>
    <t>Malta</t>
  </si>
  <si>
    <t>-</t>
  </si>
  <si>
    <t>-</t>
  </si>
  <si>
    <t>-</t>
  </si>
  <si>
    <t>-</t>
  </si>
  <si>
    <t>-</t>
  </si>
  <si>
    <t>-</t>
  </si>
  <si>
    <t>-</t>
  </si>
  <si>
    <t>Poland</t>
  </si>
  <si>
    <t>Slovak Republic</t>
  </si>
  <si>
    <t>EU-15</t>
  </si>
  <si>
    <t>EU-25</t>
  </si>
  <si>
    <t>United States</t>
  </si>
  <si>
    <t>Not in Table!</t>
  </si>
  <si>
    <t>Population</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</si>
  <si>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</si>
  <si>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</si>
  <si>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</si>
  <si>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</si>
  <si>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</si>
  <si>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</si>
  <si>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</si>
  <si>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</si>
  <si>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</si>
  <si>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</si>
  <si>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</si>
  <si>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</si>
  <si>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</si>
  <si>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</si>
  <si>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</si>
  <si>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</si>
  <si>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</si>
  <si>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t>
  </si>
  <si>
    <t>-</t>
  </si>
  <si>
    <t>Czech Republic</t>
  </si>
  <si>
    <t>-</t>
  </si>
  <si>
    <t>-</t>
  </si>
  <si>
    <t>Estonia</t>
  </si>
  <si>
    <t>-</t>
  </si>
  <si>
    <t>-</t>
  </si>
  <si>
    <t>Hungary</t>
  </si>
  <si>
    <t>-</t>
  </si>
  <si>
    <t>-</t>
  </si>
  <si>
    <t>Latvia</t>
  </si>
  <si>
    <t>-</t>
  </si>
  <si>
    <t>-</t>
  </si>
  <si>
    <t>Lithuania</t>
  </si>
  <si>
    <t>-</t>
  </si>
  <si>
    <t>-</t>
  </si>
  <si>
    <t>Malta</t>
  </si>
  <si>
    <t>-</t>
  </si>
  <si>
    <t>-</t>
  </si>
  <si>
    <t>Poland</t>
  </si>
  <si>
    <t>-</t>
  </si>
  <si>
    <t>-</t>
  </si>
  <si>
    <t>Slovak Republic</t>
  </si>
  <si>
    <t>-</t>
  </si>
  <si>
    <t>-</t>
  </si>
  <si>
    <t>EU-15</t>
  </si>
  <si>
    <t>-</t>
  </si>
  <si>
    <t>-</t>
  </si>
  <si>
    <t>EU-25</t>
  </si>
  <si>
    <t>-</t>
  </si>
  <si>
    <t>-</t>
  </si>
  <si>
    <t>United States</t>
  </si>
  <si>
    <t>-</t>
  </si>
  <si>
    <t>-</t>
  </si>
  <si>
    <t>Transition rates</t>
  </si>
  <si>
    <t>Average 1995-2000</t>
  </si>
  <si>
    <t>Unskilled to elementary</t>
  </si>
  <si>
    <t>Elementary to lower vocational</t>
  </si>
  <si>
    <t>Elementary to vocational</t>
  </si>
  <si>
    <t>Elementary to higher secondary</t>
  </si>
  <si>
    <t>Vocational to higher secondary</t>
  </si>
  <si>
    <t>Higher secondary to non-university degree</t>
  </si>
  <si>
    <t>Higher secondary to university degree</t>
  </si>
  <si>
    <t>University degree to post-graduate</t>
  </si>
  <si>
    <t>Share of tertiary educated</t>
  </si>
  <si>
    <t>Average years of schooling</t>
  </si>
  <si>
    <t>Table 13: Growth potential, annual growth rates, average 2002-2013</t>
  </si>
  <si>
    <t>Not in table!</t>
  </si>
  <si>
    <t>Labor</t>
  </si>
  <si>
    <t>Human capital</t>
  </si>
  <si>
    <t>GDP per capita</t>
  </si>
  <si>
    <t>Alpha</t>
  </si>
  <si>
    <t>No growth in labor, education and capital-output ratio</t>
  </si>
  <si>
    <t>Base projection Jongen (2004)</t>
  </si>
  <si>
    <t>Employment rate of workers aged 55-64 to EU-25 (2002) level</t>
  </si>
  <si>
    <t>+0,2</t>
  </si>
  <si>
    <t>-</t>
  </si>
  <si>
    <t>-</t>
  </si>
  <si>
    <t>-</t>
  </si>
  <si>
    <t>+0,2</t>
  </si>
  <si>
    <t>+0,5</t>
  </si>
  <si>
    <t>+0,5</t>
  </si>
  <si>
    <t>Raising education level to US (2001) level</t>
  </si>
  <si>
    <t>-</t>
  </si>
  <si>
    <t>+0,3</t>
  </si>
  <si>
    <t>-</t>
  </si>
  <si>
    <t>-</t>
  </si>
  <si>
    <t>+0,3</t>
  </si>
  <si>
    <t>Closing the TFP gap with the EU-25</t>
  </si>
  <si>
    <t>-</t>
  </si>
  <si>
    <t>-</t>
  </si>
  <si>
    <t>-</t>
  </si>
  <si>
    <t>+2,4</t>
  </si>
  <si>
    <t>+3,4</t>
  </si>
  <si>
    <t>R&amp;D/GDP to EU-15 (2002) level</t>
  </si>
  <si>
    <t>-</t>
  </si>
  <si>
    <t>-</t>
  </si>
  <si>
    <t>-</t>
  </si>
  <si>
    <t>+0,0-0,1 a</t>
  </si>
  <si>
    <t>+0,0-0,1 a</t>
  </si>
  <si>
    <t>R&amp;D/GDP to Lisbon strategy level</t>
  </si>
  <si>
    <t>-</t>
  </si>
  <si>
    <t>-</t>
  </si>
  <si>
    <t>-</t>
  </si>
  <si>
    <t>+0,1-0,4 a</t>
  </si>
  <si>
    <t>+0,2-0,6 a</t>
  </si>
  <si>
    <t>Skill-biased technologcial change to int. level</t>
  </si>
  <si>
    <t>-</t>
  </si>
  <si>
    <t>+1,6</t>
  </si>
  <si>
    <t>-</t>
  </si>
  <si>
    <t>-</t>
  </si>
  <si>
    <t>+1,6</t>
  </si>
  <si>
    <t>Helpsheet for Table 13</t>
  </si>
  <si>
    <t>Participation elderly</t>
  </si>
  <si>
    <t>Population 2013 55-64</t>
  </si>
  <si>
    <t>Participation rate 2002</t>
  </si>
  <si>
    <t>Participation rate EU-25 in 2002</t>
  </si>
  <si>
    <t>Remaining potential</t>
  </si>
  <si>
    <t>Employment 2002</t>
  </si>
  <si>
    <t>Additional growth</t>
  </si>
  <si>
    <t>Population 2013 55-64</t>
  </si>
  <si>
    <t>Participation rate 2013 in Kraigher (2004) 'trend' scenario</t>
  </si>
  <si>
    <t>Participation rate EU-25 in 2002</t>
  </si>
  <si>
    <t>Remaining potential</t>
  </si>
  <si>
    <t>Employment 2002</t>
  </si>
  <si>
    <t>Additional growth</t>
  </si>
  <si>
    <t>Population 2013 55-64</t>
  </si>
  <si>
    <t>Participation rate 2002</t>
  </si>
  <si>
    <t>Participation rate Lisbon strategy</t>
  </si>
  <si>
    <t>Remaining potential</t>
  </si>
  <si>
    <t>Employment 2002</t>
  </si>
  <si>
    <t>Additional growth</t>
  </si>
  <si>
    <t>Population 2013 55-64</t>
  </si>
  <si>
    <t>Participation rate 2013 in Kraigher (2004) 'trend' scenario</t>
  </si>
  <si>
    <t>Participation rate Lisbon strategy</t>
  </si>
  <si>
    <t>Remaining potential</t>
  </si>
  <si>
    <t>Employment 2002</t>
  </si>
  <si>
    <t>Additional growth</t>
  </si>
  <si>
    <t>Closing the TFP gap</t>
  </si>
  <si>
    <t>Human capital projections</t>
  </si>
  <si>
    <t>Preferred estimates</t>
  </si>
  <si>
    <t>share of high skilled</t>
  </si>
  <si>
    <t>share of low skilled</t>
  </si>
  <si>
    <t>actual wages high- over low-skilled</t>
  </si>
  <si>
    <t>beta</t>
  </si>
  <si>
    <t>sigma</t>
  </si>
  <si>
    <t>initial A_H</t>
  </si>
  <si>
    <t>growth in A_H</t>
  </si>
  <si>
    <t>human capital</t>
  </si>
  <si>
    <t>initial human capital</t>
  </si>
  <si>
    <t>human capital index</t>
  </si>
  <si>
    <t>corresponding wage high-skilled over low-skilled</t>
  </si>
  <si>
    <t>Growth in human capital index</t>
  </si>
  <si>
    <t>Growth</t>
  </si>
  <si>
    <t>Future shares</t>
  </si>
  <si>
    <t>same as 2002</t>
  </si>
  <si>
    <t>EU-15 in 2001</t>
  </si>
  <si>
    <t>US in 2001</t>
  </si>
  <si>
    <t>base</t>
  </si>
  <si>
    <t>high</t>
  </si>
  <si>
    <t>other skill-biased techn change after 2006 (3%)</t>
  </si>
  <si>
    <t>Expenditures and receipts of government, as a % of GDP</t>
  </si>
  <si>
    <t>Source: Eurostat.</t>
  </si>
  <si>
    <t>theme</t>
  </si>
  <si>
    <t>theme2</t>
  </si>
  <si>
    <t>Economy and Finance</t>
  </si>
  <si>
    <t>domain</t>
  </si>
  <si>
    <t>gov</t>
  </si>
  <si>
    <t>Government sector</t>
  </si>
  <si>
    <t>collect</t>
  </si>
  <si>
    <t>main_agr</t>
  </si>
  <si>
    <t>Main aggregates of general government, including total revenue and expenditure</t>
  </si>
  <si>
    <t>table</t>
  </si>
  <si>
    <t>final</t>
  </si>
  <si>
    <t>Full table</t>
  </si>
  <si>
    <t>indic</t>
  </si>
  <si>
    <t>te</t>
  </si>
  <si>
    <t>time</t>
  </si>
  <si>
    <t>2002a00</t>
  </si>
  <si>
    <t>unit</t>
  </si>
  <si>
    <t>pc_gdp</t>
  </si>
  <si>
    <t>general government</t>
  </si>
  <si>
    <t>sector</t>
  </si>
  <si>
    <t>s13</t>
  </si>
  <si>
    <t>geo</t>
  </si>
  <si>
    <t>Slovenia</t>
  </si>
  <si>
    <t>Austria</t>
  </si>
  <si>
    <t>Belgium</t>
  </si>
  <si>
    <t>Denmark</t>
  </si>
  <si>
    <t>Finland</t>
  </si>
  <si>
    <t>France</t>
  </si>
  <si>
    <t>Germany</t>
  </si>
  <si>
    <t>Greece</t>
  </si>
  <si>
    <t>Ireland</t>
  </si>
  <si>
    <t>Italy</t>
  </si>
  <si>
    <t>Luxembourgh</t>
  </si>
  <si>
    <t>Netherlands</t>
  </si>
  <si>
    <t>Portugal</t>
  </si>
  <si>
    <t>Spain</t>
  </si>
  <si>
    <t>Sweden</t>
  </si>
  <si>
    <t>United Kingdom</t>
  </si>
  <si>
    <t>Cyprus</t>
  </si>
  <si>
    <t>Czech Republic</t>
  </si>
  <si>
    <t>Estonia</t>
  </si>
  <si>
    <t>-</t>
  </si>
  <si>
    <t>Hungary</t>
  </si>
  <si>
    <t>Latvia</t>
  </si>
  <si>
    <t>Lithuania</t>
  </si>
  <si>
    <t>Malta</t>
  </si>
  <si>
    <t>-</t>
  </si>
  <si>
    <t>Poland</t>
  </si>
  <si>
    <t>-</t>
  </si>
  <si>
    <t>Slovak Republic</t>
  </si>
  <si>
    <t>EU-15</t>
  </si>
  <si>
    <t>EU-25</t>
  </si>
  <si>
    <t>United States</t>
  </si>
  <si>
    <t>Construction of numbers for Table 4</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</si>
  <si>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</si>
  <si>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</si>
  <si>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</si>
  <si>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</si>
  <si>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</si>
  <si>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</si>
  <si>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</si>
  <si>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</si>
  <si>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</si>
  <si>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</si>
  <si>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</si>
  <si>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</si>
  <si>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</si>
  <si>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</si>
  <si>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</si>
  <si>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</si>
  <si>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</si>
  <si>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</si>
  <si>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</si>
  <si>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</si>
  <si>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</si>
  <si>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</si>
  <si>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</si>
  <si>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</si>
  <si>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</si>
  <si>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</si>
  <si>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</si>
  <si>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</si>
  <si>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</si>
  <si>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</si>
  <si>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</si>
  <si>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t>
  </si>
  <si>
    <t>-</t>
  </si>
  <si>
    <t>Czech Republic</t>
  </si>
  <si>
    <t>-</t>
  </si>
  <si>
    <t>Estonia</t>
  </si>
  <si>
    <t>-</t>
  </si>
  <si>
    <t>-</t>
  </si>
  <si>
    <t>Hungary</t>
  </si>
  <si>
    <t>-</t>
  </si>
  <si>
    <t>-</t>
  </si>
  <si>
    <t>Latvia</t>
  </si>
  <si>
    <t>-</t>
  </si>
  <si>
    <t>-</t>
  </si>
  <si>
    <t>-</t>
  </si>
  <si>
    <t>Lithuania</t>
  </si>
  <si>
    <t>-</t>
  </si>
  <si>
    <t>-</t>
  </si>
  <si>
    <t>-</t>
  </si>
  <si>
    <t>Malta</t>
  </si>
  <si>
    <t>-</t>
  </si>
  <si>
    <t>-</t>
  </si>
  <si>
    <t>-</t>
  </si>
  <si>
    <t>Poland</t>
  </si>
  <si>
    <t>-</t>
  </si>
  <si>
    <t>-</t>
  </si>
  <si>
    <t>Slovak Republic</t>
  </si>
  <si>
    <t>-</t>
  </si>
  <si>
    <t>-</t>
  </si>
  <si>
    <t>EU-15 b</t>
  </si>
  <si>
    <t>10 accession countries b</t>
  </si>
  <si>
    <t>-</t>
  </si>
  <si>
    <t>-</t>
  </si>
  <si>
    <t>-</t>
  </si>
  <si>
    <t>EU-25 b</t>
  </si>
  <si>
    <t>-</t>
  </si>
  <si>
    <t>-</t>
  </si>
  <si>
    <t>-</t>
  </si>
  <si>
    <t>USA</t>
  </si>
  <si>
    <t>a Source: IMAD, Development Report 2004, Table 1. Provisional data from Eurostat. USA from GGDC.</t>
  </si>
  <si>
    <t>Source: GGDC</t>
  </si>
  <si>
    <t>Source: GGDC</t>
  </si>
  <si>
    <t>Source: OECD</t>
  </si>
  <si>
    <t>Note: CZ 1999, HUN, POL and SVK 2000</t>
  </si>
  <si>
    <t>Note: missing series normalized to 1</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</si>
  <si>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</si>
  <si>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</si>
  <si>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</si>
  <si>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</si>
  <si>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</si>
  <si>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</si>
  <si>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</si>
  <si>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</si>
  <si>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</si>
  <si>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</si>
  <si>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</si>
  <si>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</si>
  <si>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</si>
  <si>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</si>
  <si>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Absolute change in tfp</t>
  </si>
  <si>
    <t>Percentage change in relative tfp</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</si>
  <si>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</si>
  <si>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</si>
  <si>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</si>
  <si>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</si>
  <si>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</si>
  <si>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</si>
  <si>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</si>
  <si>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</si>
  <si>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</si>
  <si>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</si>
  <si>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</si>
  <si>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</si>
  <si>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</si>
  <si>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</si>
  <si>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</si>
  <si>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</si>
  <si>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</si>
  <si>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</si>
  <si>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</si>
  <si>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</si>
  <si>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</si>
  <si>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</si>
  <si>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</si>
  <si>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</si>
  <si>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</si>
  <si>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EU-15 b</t>
  </si>
  <si>
    <t>10 accession countries b</t>
  </si>
  <si>
    <t>EU-25 b</t>
  </si>
  <si>
    <t>USA</t>
  </si>
  <si>
    <t>Source: GGDC</t>
  </si>
  <si>
    <t>Source: GGDC</t>
  </si>
  <si>
    <t>Source: GGDC</t>
  </si>
  <si>
    <t>Source: OECD</t>
  </si>
  <si>
    <t>Note: missing series normalized to 1</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</si>
  <si>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</si>
  <si>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</si>
  <si>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</si>
  <si>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</si>
  <si>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</si>
  <si>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</si>
  <si>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</si>
  <si>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</si>
  <si>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</si>
  <si>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</si>
  <si>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</si>
  <si>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</si>
  <si>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</si>
  <si>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</si>
  <si>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Absolute change in tfp</t>
  </si>
  <si>
    <t>Percentage change in relative tfp</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</si>
  <si>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</si>
  <si>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</si>
  <si>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</si>
  <si>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</si>
  <si>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</si>
  <si>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</si>
  <si>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</si>
  <si>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</si>
  <si>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</si>
  <si>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</si>
  <si>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</si>
  <si>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</si>
  <si>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</si>
  <si>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</si>
  <si>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</si>
  <si>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</si>
  <si>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</si>
  <si>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</si>
  <si>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</si>
  <si>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</si>
  <si>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</si>
  <si>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</si>
  <si>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</si>
  <si>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</si>
  <si>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</si>
  <si>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EU-15 b</t>
  </si>
  <si>
    <t>10 accession countries b</t>
  </si>
  <si>
    <t>EU-25 b</t>
  </si>
  <si>
    <t>USA</t>
  </si>
  <si>
    <t>Source: GGDC</t>
  </si>
  <si>
    <t>Source: GGDC</t>
  </si>
  <si>
    <t>Source: GGDC</t>
  </si>
  <si>
    <t>Source: OECD</t>
  </si>
  <si>
    <t>Note: missing series normalized to 1</t>
  </si>
  <si>
    <t>Help table for Table 5, using GDP per capita in PPP from GGDC (2004), 2002</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</si>
  <si>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</si>
  <si>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</si>
  <si>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</si>
  <si>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</si>
  <si>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</si>
  <si>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</si>
  <si>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</si>
  <si>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</si>
  <si>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</si>
  <si>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</si>
  <si>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</si>
  <si>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</si>
  <si>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</si>
  <si>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</si>
  <si>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</si>
  <si>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</si>
  <si>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</si>
  <si>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</si>
  <si>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</si>
  <si>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</si>
  <si>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</si>
  <si>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</si>
  <si>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</si>
  <si>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</si>
  <si>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</si>
  <si>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</si>
  <si>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</si>
  <si>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</si>
  <si>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</si>
  <si>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</si>
  <si>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</si>
  <si>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</si>
  <si>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</si>
  <si>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</si>
  <si>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</si>
  <si>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</si>
  <si>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</si>
  <si>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</si>
  <si>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</si>
  <si>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EU-15 b</t>
  </si>
  <si>
    <t>10 accession countries b</t>
  </si>
  <si>
    <t>EU-25 b</t>
  </si>
  <si>
    <t>USA</t>
  </si>
  <si>
    <t>a Source: IMAD, Development Report 2004, Table 1. Provisional data from Eurostat. USA from GGDC.</t>
  </si>
  <si>
    <t>Source: GGDC</t>
  </si>
  <si>
    <t>Source: GGDC</t>
  </si>
  <si>
    <t>Source: OECD</t>
  </si>
  <si>
    <t>Note: CZ 1999, HUN, POL and SVK 2000</t>
  </si>
  <si>
    <t>Note: missing series normalized to 1</t>
  </si>
  <si>
    <t>Construction of numbers for Table 5, 1990, using Barro and Lee (2001) data for average years of schooling</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</si>
  <si>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</si>
  <si>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</si>
  <si>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</si>
  <si>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</si>
  <si>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</si>
  <si>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</si>
  <si>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</si>
  <si>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</si>
  <si>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</si>
  <si>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</si>
  <si>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</si>
  <si>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</si>
  <si>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</si>
  <si>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</si>
  <si>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Absolute change in tfp</t>
  </si>
  <si>
    <t>Percentage change in relative tfp</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</si>
  <si>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</si>
  <si>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</si>
  <si>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</si>
  <si>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</si>
  <si>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</si>
  <si>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</si>
  <si>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</si>
  <si>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</si>
  <si>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</si>
  <si>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</si>
  <si>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</si>
  <si>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</si>
  <si>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</si>
  <si>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</si>
  <si>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</si>
  <si>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</si>
  <si>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</si>
  <si>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</si>
  <si>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</si>
  <si>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</si>
  <si>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</si>
  <si>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</si>
  <si>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</si>
  <si>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</si>
  <si>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</si>
  <si>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EU-15 b</t>
  </si>
  <si>
    <t>10 accession countries b</t>
  </si>
  <si>
    <t>EU-25 b</t>
  </si>
  <si>
    <t>USA</t>
  </si>
  <si>
    <t>Source: GGDC</t>
  </si>
  <si>
    <t>Source: GGDC</t>
  </si>
  <si>
    <t>Source: GGDC</t>
  </si>
  <si>
    <t>Source: Barro and Lee (2001)</t>
  </si>
  <si>
    <t>Note: missing series normalized to 1</t>
  </si>
  <si>
    <t>GDP per capita (in PPP) relative to EU-15 a</t>
  </si>
  <si>
    <t>Normalized to EU-25 average</t>
  </si>
  <si>
    <t>Employment to population ratio</t>
  </si>
  <si>
    <t>Normalized to EU-25 average</t>
  </si>
  <si>
    <t>Hours per employee</t>
  </si>
  <si>
    <t>Normalized to EU-25 average</t>
  </si>
  <si>
    <t>Human capital index</t>
  </si>
  <si>
    <t>Normalized to eu-15</t>
  </si>
  <si>
    <t>Capital-output ratio</t>
  </si>
  <si>
    <t>To the power (1-beta)/beta</t>
  </si>
  <si>
    <t>Normalized to EU-15</t>
  </si>
  <si>
    <t>TFP</t>
  </si>
  <si>
    <t>To the power beta</t>
  </si>
  <si>
    <t>Normalized to the EU-25</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</si>
  <si>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</si>
  <si>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</si>
  <si>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</si>
  <si>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</si>
  <si>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</si>
  <si>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</si>
  <si>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</si>
  <si>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</si>
  <si>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</si>
  <si>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</si>
  <si>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</si>
  <si>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</si>
  <si>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</si>
  <si>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</si>
  <si>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</si>
  <si>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</si>
  <si>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</si>
  <si>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</si>
  <si>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</si>
  <si>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</si>
  <si>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</si>
  <si>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</si>
  <si>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</si>
  <si>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</si>
  <si>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</si>
  <si>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EU-15 b</t>
  </si>
  <si>
    <t>10 accession countries b</t>
  </si>
  <si>
    <t>EU-25 b</t>
  </si>
  <si>
    <t>USA</t>
  </si>
  <si>
    <t>a Source: IMAD, Development Report 2004, Table 1. Provisional data from Eurostat. USA from GGDC.</t>
  </si>
  <si>
    <t>Source: GGDC</t>
  </si>
  <si>
    <t>Source: GGDC</t>
  </si>
  <si>
    <t>Source: Barro and Lee (2001)</t>
  </si>
  <si>
    <t>Note: CZ 1999, HUN, POL and SVK 2000</t>
  </si>
  <si>
    <t>Note: missing series normalized to 1</t>
  </si>
  <si>
    <t>Gap in A relative to US</t>
  </si>
  <si>
    <t>Study</t>
  </si>
  <si>
    <t>Hall and Jones (1999)</t>
  </si>
  <si>
    <t>This study</t>
  </si>
  <si>
    <t>Year</t>
  </si>
  <si>
    <t>Normalized to US</t>
  </si>
  <si>
    <t>Average years of schooling</t>
  </si>
  <si>
    <t>Preferred series</t>
  </si>
  <si>
    <t>Study</t>
  </si>
  <si>
    <t>Barro and Lee (2001), Oxford Economic Papers, individuals aged 25 and over</t>
  </si>
  <si>
    <t>Population</t>
  </si>
  <si>
    <t>Population</t>
  </si>
  <si>
    <t>Population</t>
  </si>
  <si>
    <t>De la fuente and Domenech (2002), 25+, slovenia is imputed from SORS data</t>
  </si>
  <si>
    <t>Population</t>
  </si>
  <si>
    <t>CEC, the EU economy, ch.3, 2002 (take average of men and women), Slovenia imputed from LFS</t>
  </si>
  <si>
    <t>Population</t>
  </si>
  <si>
    <t>OECD</t>
  </si>
  <si>
    <t>Population</t>
  </si>
  <si>
    <t>Population</t>
  </si>
  <si>
    <t>Year</t>
  </si>
  <si>
    <t>hc index</t>
  </si>
  <si>
    <t>hc index</t>
  </si>
  <si>
    <t>hc index</t>
  </si>
  <si>
    <t>hc index</t>
  </si>
  <si>
    <t>hc index</t>
  </si>
  <si>
    <t>hc index</t>
  </si>
  <si>
    <t>hc index</t>
  </si>
  <si>
    <t>Slovenia</t>
  </si>
  <si>
    <t>Austria</t>
  </si>
  <si>
    <t>Belgium</t>
  </si>
  <si>
    <t>Denmark</t>
  </si>
  <si>
    <t>Finland</t>
  </si>
  <si>
    <t>France</t>
  </si>
  <si>
    <t>n.a.</t>
  </si>
  <si>
    <t>Germany</t>
  </si>
  <si>
    <t>Greece</t>
  </si>
  <si>
    <t>Ireland</t>
  </si>
  <si>
    <t>Italy</t>
  </si>
  <si>
    <t>Luxembourg</t>
  </si>
  <si>
    <t>Na</t>
  </si>
  <si>
    <t>Na</t>
  </si>
  <si>
    <t>Na</t>
  </si>
  <si>
    <t>Na</t>
  </si>
  <si>
    <t>Na</t>
  </si>
  <si>
    <t>Na</t>
  </si>
  <si>
    <t>Na</t>
  </si>
  <si>
    <t>Na</t>
  </si>
  <si>
    <t>Na</t>
  </si>
  <si>
    <t>Netherlands</t>
  </si>
  <si>
    <t>Portugal</t>
  </si>
  <si>
    <t>n.a.</t>
  </si>
  <si>
    <t>Spain</t>
  </si>
  <si>
    <t>n.a.</t>
  </si>
  <si>
    <t>Sweden</t>
  </si>
  <si>
    <t>U.K.</t>
  </si>
  <si>
    <t>n.a.</t>
  </si>
  <si>
    <t>EU-15</t>
  </si>
  <si>
    <t>U.S.A.</t>
  </si>
  <si>
    <t>Transition countries</t>
  </si>
  <si>
    <t>Note: Slovenia from IMAD</t>
  </si>
  <si>
    <t>Note: Slovenia from IMAD</t>
  </si>
  <si>
    <t>Note: Slovenia from IMAD</t>
  </si>
  <si>
    <t>Czech republic</t>
  </si>
  <si>
    <t>Hungary</t>
  </si>
  <si>
    <t>Poland</t>
  </si>
  <si>
    <t>Slovakia</t>
  </si>
  <si>
    <t>hc index is calculated as in Caselli (2003)</t>
  </si>
  <si>
    <t>(K/Y)^0,5 normalized by US</t>
  </si>
  <si>
    <t>Study</t>
  </si>
  <si>
    <t>Hall and Jones (1999)</t>
  </si>
  <si>
    <t>Series for the tables in Jongen (2004b)</t>
  </si>
  <si>
    <t>Year</t>
  </si>
  <si>
    <t>Slovenia Kuijs et al. (2001)</t>
  </si>
  <si>
    <t>Austria</t>
  </si>
  <si>
    <t>Belgium</t>
  </si>
  <si>
    <t>Denmark</t>
  </si>
  <si>
    <t>Finland</t>
  </si>
  <si>
    <t>France</t>
  </si>
  <si>
    <t>Germany</t>
  </si>
  <si>
    <t>Greece</t>
  </si>
  <si>
    <t>Ireland</t>
  </si>
  <si>
    <t>Italy</t>
  </si>
  <si>
    <t>Netherlands</t>
  </si>
  <si>
    <t>Norway</t>
  </si>
  <si>
    <t>Portugal</t>
  </si>
  <si>
    <t>Spain</t>
  </si>
  <si>
    <t>Sweden</t>
  </si>
  <si>
    <t>Switzerland</t>
  </si>
  <si>
    <t>U.K.</t>
  </si>
  <si>
    <t>U.S.A.</t>
  </si>
  <si>
    <t>Transition countries</t>
  </si>
  <si>
    <t>Czech republic</t>
  </si>
  <si>
    <t>Hungary</t>
  </si>
  <si>
    <t>Poland</t>
  </si>
  <si>
    <t>Slovakia</t>
  </si>
  <si>
    <t>Capital-output ratio</t>
  </si>
  <si>
    <t>Slovenia Kuijs et al. (2001)</t>
  </si>
  <si>
    <t>Czech republic</t>
  </si>
  <si>
    <t>Hungary</t>
  </si>
  <si>
    <t>Poland</t>
  </si>
  <si>
    <t>Slovakia</t>
  </si>
  <si>
    <t>US (Hall and Jones (1999))</t>
  </si>
  <si>
    <t>Notes:</t>
  </si>
  <si>
    <t>Same value for cz and svk (value for original country in 1988)</t>
  </si>
  <si>
    <t>Hall and Jones (1999) 0,5*log(k/y) for the us is 0,40589</t>
  </si>
  <si>
    <t>Use HJ (1999) for whole period for OECD</t>
  </si>
  <si>
    <t>Kuijs et al. (2001), Worldbank for transition economies</t>
  </si>
  <si>
    <t>Slovenia from own series</t>
  </si>
  <si>
    <t>GDP per Capita, in 1999 EKS$</t>
  </si>
  <si>
    <t>OECD</t>
  </si>
  <si>
    <t>Austria</t>
  </si>
  <si>
    <t>Belgium</t>
  </si>
  <si>
    <t>Denmark</t>
  </si>
  <si>
    <t>Finland</t>
  </si>
  <si>
    <t>France</t>
  </si>
  <si>
    <t>All</t>
  </si>
  <si>
    <t>Greece</t>
  </si>
  <si>
    <t>Ireland</t>
  </si>
  <si>
    <t>Italy</t>
  </si>
  <si>
    <t>Luxem-</t>
  </si>
  <si>
    <t>Nether-</t>
  </si>
  <si>
    <t>Portugal</t>
  </si>
  <si>
    <t>Spain</t>
  </si>
  <si>
    <t>Sweden</t>
  </si>
  <si>
    <t>U.K.</t>
  </si>
  <si>
    <t>EU-15</t>
  </si>
  <si>
    <t>EU-25</t>
  </si>
  <si>
    <t>U.S.A</t>
  </si>
  <si>
    <t>Germany</t>
  </si>
  <si>
    <t>bourg</t>
  </si>
  <si>
    <t>lands</t>
  </si>
  <si>
    <t>gdpcautb</t>
  </si>
  <si>
    <t>gdpcbelb</t>
  </si>
  <si>
    <t>gdpcdenb</t>
  </si>
  <si>
    <t>gdpcfinb</t>
  </si>
  <si>
    <t>gdpcfrab</t>
  </si>
  <si>
    <t>gdpcgmab</t>
  </si>
  <si>
    <t>gdpcgreb</t>
  </si>
  <si>
    <t>gdpcireb</t>
  </si>
  <si>
    <t>gdpcitab</t>
  </si>
  <si>
    <t>gdpcluxb</t>
  </si>
  <si>
    <t>gdpcnetb</t>
  </si>
  <si>
    <t>gdpcporb</t>
  </si>
  <si>
    <t>gdpcspab</t>
  </si>
  <si>
    <t>gdpcsweb</t>
  </si>
  <si>
    <t>gdpcukdb</t>
  </si>
  <si>
    <t>gdpcusab</t>
  </si>
  <si>
    <t>Source: Groningen Growth and Development Centre and The Conference Board, Total Economy Database, February 2004, http://www.ggdc.net</t>
  </si>
  <si>
    <t>GDP per Capita, in 1999 EKS$</t>
  </si>
  <si>
    <t>Eastern Europe and Central Asia</t>
  </si>
  <si>
    <t>Czech</t>
  </si>
  <si>
    <t>Estonia</t>
  </si>
  <si>
    <t>Hungary</t>
  </si>
  <si>
    <t>Latvia</t>
  </si>
  <si>
    <t>Lithuania</t>
  </si>
  <si>
    <t>Poland</t>
  </si>
  <si>
    <t>Slovakia</t>
  </si>
  <si>
    <t>Slovenia</t>
  </si>
  <si>
    <t>10 accession countries</t>
  </si>
  <si>
    <t>Slovenia/EU15</t>
  </si>
  <si>
    <t>Slovenia/EU25</t>
  </si>
  <si>
    <t>Slovenia/EU-15 (unweighted average)</t>
  </si>
  <si>
    <t>Slovenia/EU-25 (unweighted average)</t>
  </si>
  <si>
    <t>Republic</t>
  </si>
  <si>
    <t>gdpcczrb</t>
  </si>
  <si>
    <t>gdpcestb</t>
  </si>
  <si>
    <t>gdpchunb</t>
  </si>
  <si>
    <t>gdpclatb</t>
  </si>
  <si>
    <t>gdpclitb</t>
  </si>
  <si>
    <t>gdpcpolb</t>
  </si>
  <si>
    <t>gdpcslkb</t>
  </si>
  <si>
    <t>gdpcslob</t>
  </si>
  <si>
    <t>Source: Groningen Growth and Development Centre and The Conference Board, Total Economy Database, February 2004, http://www.ggdc.net</t>
  </si>
  <si>
    <t>GDP per Capita, in 1999 EKS$</t>
  </si>
  <si>
    <t>Small European Countries</t>
  </si>
  <si>
    <t>Cyprus</t>
  </si>
  <si>
    <t>Malta</t>
  </si>
  <si>
    <t>gdpccypb</t>
  </si>
  <si>
    <t>gdpcmalb</t>
  </si>
  <si>
    <t>Source: Groningen Growth and Development Centre and The Conference Board, Total Economy Database, February 2004, http://www.ggdc.net</t>
  </si>
  <si>
    <t>Midyear Population (x 1000)</t>
  </si>
  <si>
    <t>OECD</t>
  </si>
  <si>
    <t>Austria</t>
  </si>
  <si>
    <t>Belgium</t>
  </si>
  <si>
    <t>Denmark</t>
  </si>
  <si>
    <t>Finland</t>
  </si>
  <si>
    <t>France</t>
  </si>
  <si>
    <t>All</t>
  </si>
  <si>
    <t>Greece</t>
  </si>
  <si>
    <t>Ireland</t>
  </si>
  <si>
    <t>Italy</t>
  </si>
  <si>
    <t>Luxem-</t>
  </si>
  <si>
    <t>Nether-</t>
  </si>
  <si>
    <t>Portugal</t>
  </si>
  <si>
    <t>Spain</t>
  </si>
  <si>
    <t>Sweden</t>
  </si>
  <si>
    <t>U.K.</t>
  </si>
  <si>
    <t>U.S.A</t>
  </si>
  <si>
    <t>Germany</t>
  </si>
  <si>
    <t>bourg</t>
  </si>
  <si>
    <t>lands</t>
  </si>
  <si>
    <t>tpopaut</t>
  </si>
  <si>
    <t>tpopbel</t>
  </si>
  <si>
    <t>tpopden</t>
  </si>
  <si>
    <t>tpopfin</t>
  </si>
  <si>
    <t>tpopfra</t>
  </si>
  <si>
    <t>tpopgma</t>
  </si>
  <si>
    <t>tpopgre</t>
  </si>
  <si>
    <t>tpopire</t>
  </si>
  <si>
    <t>tpopita</t>
  </si>
  <si>
    <t>tpoplux</t>
  </si>
  <si>
    <t>tpopnet</t>
  </si>
  <si>
    <t>tpoppor</t>
  </si>
  <si>
    <t>tpopspa</t>
  </si>
  <si>
    <t>tpopswe</t>
  </si>
  <si>
    <t>tpopukd</t>
  </si>
  <si>
    <t>tpopusa</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</si>
  <si>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</si>
  <si>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</si>
  <si>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</si>
  <si>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</si>
  <si>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</si>
  <si>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</si>
  <si>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</si>
  <si>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</si>
  <si>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</si>
  <si>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</si>
  <si>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</si>
  <si>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</si>
  <si>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</si>
  <si>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</si>
  <si>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</si>
  <si>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</si>
  <si>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</si>
  <si>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</si>
  <si>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</si>
  <si>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</si>
  <si>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</si>
  <si>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</si>
  <si>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</si>
  <si>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</si>
  <si>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</si>
  <si>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</si>
  <si>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</si>
  <si>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</si>
  <si>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</si>
  <si>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</si>
  <si>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</si>
  <si>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</si>
  <si>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</si>
  <si>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</si>
  <si>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</si>
  <si>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</si>
  <si>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</si>
  <si>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</si>
  <si>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</si>
  <si>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Source: Groningen Growth and Development Centre and The Conference Board, Total Economy Database, February 2004, http://www.ggdc.net</t>
  </si>
  <si>
    <t>Midyear Population (x 1000)</t>
  </si>
  <si>
    <t>Eastern Europe and Central Asia</t>
  </si>
  <si>
    <t>Czech</t>
  </si>
  <si>
    <t>Estonia</t>
  </si>
  <si>
    <t>Hungary</t>
  </si>
  <si>
    <t>Latvia</t>
  </si>
  <si>
    <t>Lithuania</t>
  </si>
  <si>
    <t>Poland</t>
  </si>
  <si>
    <t>Slovakia</t>
  </si>
  <si>
    <t>Slovenia</t>
  </si>
  <si>
    <t>Republic</t>
  </si>
  <si>
    <t>tpopczr</t>
  </si>
  <si>
    <t>tpopest</t>
  </si>
  <si>
    <t>tpophun</t>
  </si>
  <si>
    <t>tpoplat</t>
  </si>
  <si>
    <t>tpoplit</t>
  </si>
  <si>
    <t>tpoppol</t>
  </si>
  <si>
    <t>tpopslk</t>
  </si>
  <si>
    <t>tpopslo</t>
  </si>
  <si>
    <t>Source: Groningen Growth and Development Centre and The Conference Board, Total Economy Database, February 2004, http://www.ggdc.net</t>
  </si>
  <si>
    <t>Midyear Population (x 1000)</t>
  </si>
  <si>
    <t>Small European Countries</t>
  </si>
  <si>
    <t>Cyprus</t>
  </si>
  <si>
    <t>Malta</t>
  </si>
  <si>
    <t>tpopcyp</t>
  </si>
  <si>
    <t>tpopmal</t>
  </si>
  <si>
    <r>
      <t>Table 1: Activity, employment and unemployment rates, 2002</t>
    </r>
    <r>
      <rPr>
        <vertAlign val="superscript"/>
        <sz val="10"/>
        <color indexed="8"/>
        <rFont val="Arial"/>
        <family val="2"/>
      </rPr>
      <t>1</t>
    </r>
    <r>
      <rPr>
        <sz val="10"/>
        <color indexed="8"/>
        <rFont val="Arial"/>
        <family val="0"/>
      </rPr>
      <t xml:space="preserve"> </t>
    </r>
  </si>
  <si>
    <r>
      <t>1</t>
    </r>
    <r>
      <rPr>
        <sz val="10"/>
        <color indexed="8"/>
        <rFont val="Arial"/>
        <family val="0"/>
      </rPr>
      <t xml:space="preserve"> Source: Eurostat (30-04-2004). The numbers are for individuals aged 15-64.</t>
    </r>
  </si>
  <si>
    <r>
      <t>Share part-time females</t>
    </r>
    <r>
      <rPr>
        <vertAlign val="superscript"/>
        <sz val="10"/>
        <color indexed="8"/>
        <rFont val="Arial"/>
        <family val="2"/>
      </rPr>
      <t>2</t>
    </r>
    <r>
      <rPr>
        <sz val="10"/>
        <color indexed="8"/>
        <rFont val="Arial"/>
        <family val="0"/>
      </rPr>
      <t xml:space="preserve"> </t>
    </r>
  </si>
  <si>
    <t>10 new member states</t>
  </si>
  <si>
    <r>
      <t>2</t>
    </r>
    <r>
      <rPr>
        <sz val="10"/>
        <rFont val="Arial"/>
        <family val="0"/>
      </rPr>
      <t xml:space="preserve"> Share of part-time female employees in total female employment.</t>
    </r>
  </si>
  <si>
    <r>
      <t>55-64 employment rate</t>
    </r>
    <r>
      <rPr>
        <vertAlign val="superscript"/>
        <sz val="10"/>
        <color indexed="8"/>
        <rFont val="Arial"/>
        <family val="2"/>
      </rPr>
      <t>3</t>
    </r>
    <r>
      <rPr>
        <sz val="10"/>
        <color indexed="8"/>
        <rFont val="Arial"/>
        <family val="0"/>
      </rPr>
      <t xml:space="preserve"> </t>
    </r>
  </si>
  <si>
    <r>
      <t>3</t>
    </r>
    <r>
      <rPr>
        <sz val="10"/>
        <rFont val="Arial"/>
        <family val="0"/>
      </rPr>
      <t xml:space="preserve"> Employment rate of individuals aged 55 to 64.</t>
    </r>
  </si>
  <si>
    <t>In this excel file you will find all the data and figures used in Jongen, E.L.W., 2004, Future GDP Growth in Slovenia: Looking for Room for Improvement, IMAD Working Paper, No. 04/2004, Ljubljana.</t>
  </si>
  <si>
    <r>
      <t>2</t>
    </r>
    <r>
      <rPr>
        <sz val="10"/>
        <color indexed="8"/>
        <rFont val="Arial"/>
        <family val="0"/>
      </rPr>
      <t xml:space="preserve"> Source: Commission of the European Communities (2003) for all countries except Slovenia, for which we use internal calculations from IMAD.</t>
    </r>
  </si>
  <si>
    <r>
      <t>1</t>
    </r>
    <r>
      <rPr>
        <sz val="10"/>
        <color indexed="8"/>
        <rFont val="Arial"/>
        <family val="0"/>
      </rPr>
      <t xml:space="preserve"> Public expenditure on education as a percentage of GDP. Source: Eurostat (30-09-2004) for all countries except Slovenia, for which we use Hanzek and gregorcic (2002).</t>
    </r>
  </si>
  <si>
    <r>
      <t>1</t>
    </r>
    <r>
      <rPr>
        <sz val="10"/>
        <color indexed="8"/>
        <rFont val="Arial"/>
        <family val="0"/>
      </rPr>
      <t xml:space="preserve"> Source: Eurostat, except for Italy and the US for which we use data from OECD (2003b).</t>
    </r>
  </si>
  <si>
    <t>'Trend'</t>
  </si>
  <si>
    <t>U.S.</t>
  </si>
  <si>
    <t>New Zeland</t>
  </si>
  <si>
    <t>Employment protection legislation index</t>
  </si>
  <si>
    <t>Source: Riboud et al. (2002)</t>
  </si>
  <si>
    <t>Table 2: Indicators for human capital</t>
  </si>
  <si>
    <r>
      <t>Public exp. on educ. as % of GDP</t>
    </r>
    <r>
      <rPr>
        <vertAlign val="superscript"/>
        <sz val="10"/>
        <color indexed="8"/>
        <rFont val="Arial"/>
        <family val="2"/>
      </rPr>
      <t>1</t>
    </r>
  </si>
  <si>
    <r>
      <t>Average years of schooling</t>
    </r>
    <r>
      <rPr>
        <vertAlign val="superscript"/>
        <sz val="10"/>
        <color indexed="8"/>
        <rFont val="Arial"/>
        <family val="2"/>
      </rPr>
      <t>2</t>
    </r>
    <r>
      <rPr>
        <sz val="10"/>
        <color indexed="8"/>
        <rFont val="Arial"/>
        <family val="0"/>
      </rPr>
      <t xml:space="preserve"> </t>
    </r>
  </si>
  <si>
    <r>
      <t>Individuals with tertiary education (25-64)</t>
    </r>
    <r>
      <rPr>
        <vertAlign val="superscript"/>
        <sz val="10"/>
        <color indexed="8"/>
        <rFont val="Arial"/>
        <family val="2"/>
      </rPr>
      <t>3</t>
    </r>
    <r>
      <rPr>
        <sz val="10"/>
        <color indexed="8"/>
        <rFont val="Arial"/>
        <family val="0"/>
      </rPr>
      <t xml:space="preserve"> </t>
    </r>
  </si>
  <si>
    <r>
      <t>Individuals with tertiary education (25-34)</t>
    </r>
    <r>
      <rPr>
        <vertAlign val="superscript"/>
        <sz val="10"/>
        <color indexed="8"/>
        <rFont val="Arial"/>
        <family val="2"/>
      </rPr>
      <t>4</t>
    </r>
    <r>
      <rPr>
        <sz val="10"/>
        <color indexed="8"/>
        <rFont val="Arial"/>
        <family val="0"/>
      </rPr>
      <t xml:space="preserve"> </t>
    </r>
  </si>
  <si>
    <r>
      <t xml:space="preserve">6 </t>
    </r>
    <r>
      <rPr>
        <sz val="10"/>
        <color indexed="8"/>
        <rFont val="Arial"/>
        <family val="2"/>
      </rPr>
      <t>Share of workers participating in some form of training or education in the 4 weeks before surveyed. Source: Eurostat (30-04-2004).</t>
    </r>
  </si>
  <si>
    <r>
      <t>Lifelong learning</t>
    </r>
    <r>
      <rPr>
        <vertAlign val="superscript"/>
        <sz val="10"/>
        <color indexed="8"/>
        <rFont val="Arial"/>
        <family val="2"/>
      </rPr>
      <t>6</t>
    </r>
  </si>
  <si>
    <r>
      <t>3</t>
    </r>
    <r>
      <rPr>
        <sz val="10"/>
        <color indexed="8"/>
        <rFont val="Arial"/>
        <family val="0"/>
      </rPr>
      <t xml:space="preserve"> Source: OECD (2003a), except for Slovenia for which we use internal data from IMAD (from the census </t>
    </r>
    <r>
      <rPr>
        <sz val="10"/>
        <color indexed="8"/>
        <rFont val="Arial"/>
        <family val="2"/>
      </rPr>
      <t>2002</t>
    </r>
    <r>
      <rPr>
        <sz val="10"/>
        <color indexed="8"/>
        <rFont val="Arial"/>
        <family val="0"/>
      </rPr>
      <t>).</t>
    </r>
  </si>
  <si>
    <r>
      <t xml:space="preserve">4 </t>
    </r>
    <r>
      <rPr>
        <sz val="10"/>
        <color indexed="8"/>
        <rFont val="Arial"/>
        <family val="2"/>
      </rPr>
      <t>Source: OECD (2003a), except for Slovenia for which we use internal data from IMAD (from the census 2002).</t>
    </r>
  </si>
  <si>
    <r>
      <t xml:space="preserve">13.3 </t>
    </r>
    <r>
      <rPr>
        <vertAlign val="superscript"/>
        <sz val="10"/>
        <color indexed="8"/>
        <rFont val="Arial"/>
        <family val="2"/>
      </rPr>
      <t>7</t>
    </r>
    <r>
      <rPr>
        <sz val="10"/>
        <color indexed="8"/>
        <rFont val="Arial"/>
        <family val="0"/>
      </rPr>
      <t xml:space="preserve"> </t>
    </r>
  </si>
  <si>
    <r>
      <t xml:space="preserve">7 </t>
    </r>
    <r>
      <rPr>
        <sz val="10"/>
        <color indexed="8"/>
        <rFont val="Arial"/>
        <family val="2"/>
      </rPr>
      <t>Own lineair extrapolation using data from Comission of the European Communities (2003), using the average annual growth in average years of schooling in the US over the period 1980-1995.</t>
    </r>
  </si>
  <si>
    <r>
      <t>Gross enrolment in tertiary education</t>
    </r>
    <r>
      <rPr>
        <vertAlign val="superscript"/>
        <sz val="10"/>
        <color indexed="8"/>
        <rFont val="Arial"/>
        <family val="2"/>
      </rPr>
      <t>5</t>
    </r>
  </si>
  <si>
    <r>
      <t>5</t>
    </r>
    <r>
      <rPr>
        <sz val="10"/>
        <color indexed="8"/>
        <rFont val="Arial"/>
        <family val="0"/>
      </rPr>
      <t xml:space="preserve"> Gross enrolment of individuals in tertiary education up to 5 years after finishing secondary education. Source: Unesco at www.un.org (30-04-2004) except for Slovenia, for which we use internal data from IMAD.</t>
    </r>
  </si>
  <si>
    <r>
      <t>Table 3: Capital-output ratio</t>
    </r>
    <r>
      <rPr>
        <vertAlign val="superscript"/>
        <sz val="10"/>
        <color indexed="8"/>
        <rFont val="Arial"/>
        <family val="2"/>
      </rPr>
      <t>1</t>
    </r>
    <r>
      <rPr>
        <sz val="10"/>
        <color indexed="8"/>
        <rFont val="Arial"/>
        <family val="0"/>
      </rPr>
      <t xml:space="preserve"> </t>
    </r>
  </si>
  <si>
    <r>
      <t>EU-15</t>
    </r>
    <r>
      <rPr>
        <vertAlign val="superscript"/>
        <sz val="10"/>
        <color indexed="8"/>
        <rFont val="Arial"/>
        <family val="2"/>
      </rPr>
      <t>2</t>
    </r>
    <r>
      <rPr>
        <sz val="10"/>
        <color indexed="8"/>
        <rFont val="Arial"/>
        <family val="0"/>
      </rPr>
      <t xml:space="preserve"> </t>
    </r>
  </si>
  <si>
    <r>
      <t>1</t>
    </r>
    <r>
      <rPr>
        <sz val="10"/>
        <color indexed="8"/>
        <rFont val="Arial"/>
        <family val="0"/>
      </rPr>
      <t xml:space="preserve"> Source: Hall and Jones (1999) for all countries, except Slovenia for which we use data from Jongen (2004). For Slovenia we use the capital-output ratio of 2002, the capital-output ratios for the other countries are for 1988 (but we expect no upward or downward trend in the period 1988-2002).</t>
    </r>
  </si>
  <si>
    <r>
      <t>2</t>
    </r>
    <r>
      <rPr>
        <sz val="10"/>
        <color indexed="8"/>
        <rFont val="Arial"/>
        <family val="0"/>
      </rPr>
      <t xml:space="preserve"> Weighted average, using the population of 2002 reported in Groningen Growth and Development Centre (2004) as weights.</t>
    </r>
  </si>
  <si>
    <r>
      <t>Table 4: Factors behind differences in GDP per capita, 2002</t>
    </r>
    <r>
      <rPr>
        <vertAlign val="superscript"/>
        <sz val="10"/>
        <color indexed="8"/>
        <rFont val="Arial"/>
        <family val="2"/>
      </rPr>
      <t>1</t>
    </r>
    <r>
      <rPr>
        <sz val="10"/>
        <color indexed="8"/>
        <rFont val="Arial"/>
        <family val="0"/>
      </rPr>
      <t xml:space="preserve"> </t>
    </r>
  </si>
  <si>
    <r>
      <t>GDP per capita</t>
    </r>
    <r>
      <rPr>
        <vertAlign val="superscript"/>
        <sz val="10"/>
        <color indexed="8"/>
        <rFont val="Arial"/>
        <family val="2"/>
      </rPr>
      <t>2</t>
    </r>
    <r>
      <rPr>
        <sz val="10"/>
        <color indexed="8"/>
        <rFont val="Arial"/>
        <family val="0"/>
      </rPr>
      <t xml:space="preserve"> </t>
    </r>
  </si>
  <si>
    <r>
      <t>1</t>
    </r>
    <r>
      <rPr>
        <sz val="10"/>
        <color indexed="8"/>
        <rFont val="Arial"/>
        <family val="0"/>
      </rPr>
      <t xml:space="preserve"> All series are normalized to the EU-25 average, which itself is normalized to 100.</t>
    </r>
  </si>
  <si>
    <t>Commission of the European Communities (2003) data for human capital</t>
  </si>
  <si>
    <t>Barro and Lee (2001) data for human capital</t>
  </si>
  <si>
    <t>CEC</t>
  </si>
  <si>
    <t>Construction of numbers for Table 5, 1990, using GDP per capita in PPP from GGDC (2004), and using CEC (2003) data for average years of schooling</t>
  </si>
  <si>
    <t>Construction of numbers for Table 5, 1992, using GDP per capita in PPP from GGDC (2004), and using CEC data for average years of schooling (1990)</t>
  </si>
  <si>
    <t>Help table for Table 5, using GDP per capita in PPP from GGDC (2004), 2002, and Barro and Lee (2001) data for human capital (which applies to 2000)</t>
  </si>
  <si>
    <t>Source: Groningen Growth and Development Centre and The Conference Board, Total Economy Database, February 2004, http://www.ggdc.net</t>
  </si>
  <si>
    <t>Civilian Employment (x 1000)</t>
  </si>
  <si>
    <t>OECD</t>
  </si>
  <si>
    <t>Austria</t>
  </si>
  <si>
    <t>Belgium</t>
  </si>
  <si>
    <t>Denmark</t>
  </si>
  <si>
    <t>Finland</t>
  </si>
  <si>
    <t>France</t>
  </si>
  <si>
    <t>All</t>
  </si>
  <si>
    <t>Greece</t>
  </si>
  <si>
    <t>Ireland</t>
  </si>
  <si>
    <t>Italy</t>
  </si>
  <si>
    <t>Luxem-</t>
  </si>
  <si>
    <t>Nether-</t>
  </si>
  <si>
    <t>Portugal</t>
  </si>
  <si>
    <t>Spain</t>
  </si>
  <si>
    <t>Sweden</t>
  </si>
  <si>
    <t>U.K</t>
  </si>
  <si>
    <t>U.S.A</t>
  </si>
  <si>
    <t>Germany</t>
  </si>
  <si>
    <t>bourg</t>
  </si>
  <si>
    <t>lands</t>
  </si>
  <si>
    <t>ttemaut</t>
  </si>
  <si>
    <t>ttembel</t>
  </si>
  <si>
    <t>ttemden</t>
  </si>
  <si>
    <t>ttemfin</t>
  </si>
  <si>
    <t>ttemfra</t>
  </si>
  <si>
    <t>ttemgma</t>
  </si>
  <si>
    <t>ttemgre</t>
  </si>
  <si>
    <t>ttemire</t>
  </si>
  <si>
    <t>ttemita</t>
  </si>
  <si>
    <t>ttemlux</t>
  </si>
  <si>
    <t>ttemnet</t>
  </si>
  <si>
    <t>ttempor</t>
  </si>
  <si>
    <t>ttemspa</t>
  </si>
  <si>
    <t>ttemswe</t>
  </si>
  <si>
    <t>ttemukd</t>
  </si>
  <si>
    <t>ttemusa</t>
  </si>
  <si>
    <t>Source: Groningen Growth and Development Centre and The Conference Board, Total Economy Database, January 2004, http://www.ggdc.net</t>
  </si>
  <si>
    <t>Civilian Employment (x 1000)</t>
  </si>
  <si>
    <t>Eastern Europe and Central Asia</t>
  </si>
  <si>
    <t>Czech</t>
  </si>
  <si>
    <t>Estonia</t>
  </si>
  <si>
    <t>Hungary</t>
  </si>
  <si>
    <t>Latvia</t>
  </si>
  <si>
    <t>Lithuania</t>
  </si>
  <si>
    <t>Poland</t>
  </si>
  <si>
    <t>Slovakia</t>
  </si>
  <si>
    <t>Slovenia</t>
  </si>
  <si>
    <t>Republic</t>
  </si>
  <si>
    <t>ttemczr</t>
  </si>
  <si>
    <t>ttemest</t>
  </si>
  <si>
    <t>ttemhun</t>
  </si>
  <si>
    <t>ttemlat</t>
  </si>
  <si>
    <t>ttemlit</t>
  </si>
  <si>
    <t>ttempol</t>
  </si>
  <si>
    <t>ttemslk</t>
  </si>
  <si>
    <t>ttemslo</t>
  </si>
  <si>
    <t>Source: Groningen Growth and Development Centre and The Conference Board, Total Economy Database, February 2004, http://www.ggdc.net</t>
  </si>
  <si>
    <t>Civilian Employment (x 1000)</t>
  </si>
  <si>
    <t>Small European Countries</t>
  </si>
  <si>
    <t>Cyprus</t>
  </si>
  <si>
    <t>Malta</t>
  </si>
  <si>
    <t>ttemcyp</t>
  </si>
  <si>
    <t>ttemmal</t>
  </si>
  <si>
    <t>Source: Groningen Growth and Development Centre and The Conference Board, Total Economy Database, February 2004, http://www.ggdc.net</t>
  </si>
  <si>
    <t>Employment to population ratio</t>
  </si>
  <si>
    <t>OECD</t>
  </si>
  <si>
    <t>Austria</t>
  </si>
  <si>
    <t>Belgium</t>
  </si>
  <si>
    <t>Denmark</t>
  </si>
  <si>
    <t>Finland</t>
  </si>
  <si>
    <t>France</t>
  </si>
  <si>
    <t>All</t>
  </si>
  <si>
    <t>Greece</t>
  </si>
  <si>
    <t>Ireland</t>
  </si>
  <si>
    <t>Italy</t>
  </si>
  <si>
    <t>Luxem-</t>
  </si>
  <si>
    <t>Nether-</t>
  </si>
  <si>
    <t>Portugal</t>
  </si>
  <si>
    <t>Spain</t>
  </si>
  <si>
    <t>Sweden</t>
  </si>
  <si>
    <t>U.K</t>
  </si>
  <si>
    <t>EU-15</t>
  </si>
  <si>
    <t>EU-25</t>
  </si>
  <si>
    <t>U.S.A</t>
  </si>
  <si>
    <t>Germany</t>
  </si>
  <si>
    <t>bourg</t>
  </si>
  <si>
    <t>lands</t>
  </si>
  <si>
    <t>ttemaut</t>
  </si>
  <si>
    <t>ttembel</t>
  </si>
  <si>
    <t>ttemden</t>
  </si>
  <si>
    <t>ttemfin</t>
  </si>
  <si>
    <t>ttemfra</t>
  </si>
  <si>
    <t>ttemgma</t>
  </si>
  <si>
    <t>ttemgre</t>
  </si>
  <si>
    <t>ttemire</t>
  </si>
  <si>
    <t>ttemita</t>
  </si>
  <si>
    <t>ttemlux</t>
  </si>
  <si>
    <t>ttemnet</t>
  </si>
  <si>
    <t>ttempor</t>
  </si>
  <si>
    <t>ttemspa</t>
  </si>
  <si>
    <t>ttemswe</t>
  </si>
  <si>
    <t>ttemukd</t>
  </si>
  <si>
    <t>ttemusa</t>
  </si>
  <si>
    <t>Source: Groningen Growth and Development Centre and The Conference Board, Total Economy Database, January 2004, http://www.ggdc.net</t>
  </si>
  <si>
    <t>Employment to population ratio</t>
  </si>
  <si>
    <t>Eastern Europe and Central Asia</t>
  </si>
  <si>
    <t>Czech</t>
  </si>
  <si>
    <t>Estonia</t>
  </si>
  <si>
    <t>Hungary</t>
  </si>
  <si>
    <t>Latvia</t>
  </si>
  <si>
    <t>Lithuania</t>
  </si>
  <si>
    <t>Poland</t>
  </si>
  <si>
    <t>Slovakia</t>
  </si>
  <si>
    <t>Slovenia</t>
  </si>
  <si>
    <t>10 accession countries</t>
  </si>
  <si>
    <t>Republic</t>
  </si>
  <si>
    <t>ttemczr</t>
  </si>
  <si>
    <t>ttemest</t>
  </si>
  <si>
    <t>ttemhun</t>
  </si>
  <si>
    <t>ttemlat</t>
  </si>
  <si>
    <t>ttemlit</t>
  </si>
  <si>
    <t>ttempol</t>
  </si>
  <si>
    <t>ttemslk</t>
  </si>
  <si>
    <t>ttemslo</t>
  </si>
  <si>
    <t>Source: Groningen Growth and Development Centre and The Conference Board, Total Economy Database, February 2004, http://www.ggdc.net</t>
  </si>
  <si>
    <t>Civilian Employment (x 1000)</t>
  </si>
  <si>
    <t>Small European Countries</t>
  </si>
  <si>
    <t>Cyprus</t>
  </si>
  <si>
    <t>Malta</t>
  </si>
  <si>
    <t>ttemcyp</t>
  </si>
  <si>
    <t>ttemmal</t>
  </si>
  <si>
    <t>population 1990</t>
  </si>
  <si>
    <t>population 2002</t>
  </si>
  <si>
    <t>population 1992</t>
  </si>
  <si>
    <r>
      <t>Table 5: Change in TFP relative to EU-25 average</t>
    </r>
    <r>
      <rPr>
        <vertAlign val="superscript"/>
        <sz val="10"/>
        <color indexed="8"/>
        <rFont val="Arial"/>
        <family val="2"/>
      </rPr>
      <t>1</t>
    </r>
    <r>
      <rPr>
        <sz val="10"/>
        <color indexed="8"/>
        <rFont val="Arial"/>
        <family val="0"/>
      </rPr>
      <t xml:space="preserve"> </t>
    </r>
  </si>
  <si>
    <r>
      <t>Table 6: Indicators of quantity and quality of R&amp;D, 2001</t>
    </r>
    <r>
      <rPr>
        <vertAlign val="superscript"/>
        <sz val="10"/>
        <color indexed="8"/>
        <rFont val="Arial"/>
        <family val="2"/>
      </rPr>
      <t>1</t>
    </r>
    <r>
      <rPr>
        <sz val="10"/>
        <color indexed="8"/>
        <rFont val="Arial"/>
        <family val="0"/>
      </rPr>
      <t xml:space="preserve"> </t>
    </r>
  </si>
  <si>
    <r>
      <t>Patents at EPO (per mln. inhab.)</t>
    </r>
    <r>
      <rPr>
        <vertAlign val="superscript"/>
        <sz val="10"/>
        <color indexed="8"/>
        <rFont val="Arial"/>
        <family val="2"/>
      </rPr>
      <t>2</t>
    </r>
    <r>
      <rPr>
        <sz val="10"/>
        <color indexed="8"/>
        <rFont val="Arial"/>
        <family val="0"/>
      </rPr>
      <t xml:space="preserve"> </t>
    </r>
  </si>
  <si>
    <r>
      <t>Patents at US PO (per mln. inhab.)</t>
    </r>
    <r>
      <rPr>
        <vertAlign val="superscript"/>
        <sz val="10"/>
        <color indexed="8"/>
        <rFont val="Arial"/>
        <family val="2"/>
      </rPr>
      <t>3</t>
    </r>
    <r>
      <rPr>
        <sz val="10"/>
        <color indexed="8"/>
        <rFont val="Arial"/>
        <family val="0"/>
      </rPr>
      <t xml:space="preserve"> </t>
    </r>
  </si>
  <si>
    <r>
      <t>2</t>
    </r>
    <r>
      <rPr>
        <sz val="10"/>
        <rFont val="Arial"/>
        <family val="0"/>
      </rPr>
      <t xml:space="preserve"> Patents at European Patent Office, per million inhabitants.</t>
    </r>
  </si>
  <si>
    <r>
      <t>3</t>
    </r>
    <r>
      <rPr>
        <sz val="10"/>
        <rFont val="Arial"/>
        <family val="0"/>
      </rPr>
      <t xml:space="preserve"> Patents at US Patent Office, per million inhabitants.</t>
    </r>
  </si>
  <si>
    <r>
      <t>Table 7: Trade and FDI as % of GDP, 2002</t>
    </r>
    <r>
      <rPr>
        <vertAlign val="superscript"/>
        <sz val="10"/>
        <color indexed="8"/>
        <rFont val="Arial"/>
        <family val="2"/>
      </rPr>
      <t>1</t>
    </r>
    <r>
      <rPr>
        <sz val="10"/>
        <color indexed="8"/>
        <rFont val="Arial"/>
        <family val="0"/>
      </rPr>
      <t xml:space="preserve"> </t>
    </r>
  </si>
  <si>
    <r>
      <t>1</t>
    </r>
    <r>
      <rPr>
        <sz val="10"/>
        <color indexed="8"/>
        <rFont val="Arial"/>
        <family val="0"/>
      </rPr>
      <t xml:space="preserve"> Import and export data are from Eurostat, FDI data are from Unctad (2003). The averages for EU-15, the new member states and the EU-25 are weighted averages using population of Groningen Growth and Development Center (2004) as weights. In brackets are the export and import to the EU-15 as a share of total exports and imports.</t>
    </r>
  </si>
  <si>
    <t xml:space="preserve">  4 (53)</t>
  </si>
  <si>
    <r>
      <t>Table 8: Costs of starting and closing a business, 2003</t>
    </r>
    <r>
      <rPr>
        <vertAlign val="superscript"/>
        <sz val="10"/>
        <color indexed="8"/>
        <rFont val="Arial"/>
        <family val="2"/>
      </rPr>
      <t>1</t>
    </r>
    <r>
      <rPr>
        <sz val="10"/>
        <color indexed="8"/>
        <rFont val="Arial"/>
        <family val="0"/>
      </rPr>
      <t xml:space="preserve"> </t>
    </r>
  </si>
  <si>
    <r>
      <t>3</t>
    </r>
    <r>
      <rPr>
        <sz val="10"/>
        <rFont val="Arial"/>
        <family val="0"/>
      </rPr>
      <t xml:space="preserve"> Startup capital required to start a business, as a percentage of gross national income per capita.</t>
    </r>
  </si>
  <si>
    <t>Duration (in days)</t>
  </si>
  <si>
    <r>
      <t>Cost (% GNI per capita)</t>
    </r>
    <r>
      <rPr>
        <vertAlign val="superscript"/>
        <sz val="10"/>
        <color indexed="8"/>
        <rFont val="Arial"/>
        <family val="2"/>
      </rPr>
      <t>2</t>
    </r>
    <r>
      <rPr>
        <sz val="10"/>
        <color indexed="8"/>
        <rFont val="Arial"/>
        <family val="0"/>
      </rPr>
      <t xml:space="preserve"> </t>
    </r>
  </si>
  <si>
    <t>Job creation</t>
  </si>
  <si>
    <t>Job destruction</t>
  </si>
  <si>
    <r>
      <t>Table 9: Job creation and destruction, 1990s</t>
    </r>
    <r>
      <rPr>
        <vertAlign val="superscript"/>
        <sz val="10"/>
        <color indexed="8"/>
        <rFont val="Arial"/>
        <family val="2"/>
      </rPr>
      <t>1</t>
    </r>
    <r>
      <rPr>
        <sz val="10"/>
        <color indexed="8"/>
        <rFont val="Arial"/>
        <family val="0"/>
      </rPr>
      <t xml:space="preserve"> </t>
    </r>
  </si>
  <si>
    <r>
      <t>Job reallocation</t>
    </r>
    <r>
      <rPr>
        <vertAlign val="superscript"/>
        <sz val="10"/>
        <color indexed="8"/>
        <rFont val="Arial"/>
        <family val="2"/>
      </rPr>
      <t>2</t>
    </r>
    <r>
      <rPr>
        <sz val="10"/>
        <color indexed="8"/>
        <rFont val="Arial"/>
        <family val="0"/>
      </rPr>
      <t xml:space="preserve"> </t>
    </r>
  </si>
  <si>
    <r>
      <t>4</t>
    </r>
    <r>
      <rPr>
        <sz val="10"/>
        <rFont val="Arial"/>
        <family val="0"/>
      </rPr>
      <t xml:space="preserve"> Excess reallocation rate (= job creation rate - |job destruction rate|).</t>
    </r>
  </si>
  <si>
    <r>
      <t>Net employment growth</t>
    </r>
    <r>
      <rPr>
        <vertAlign val="superscript"/>
        <sz val="10"/>
        <color indexed="8"/>
        <rFont val="Arial"/>
        <family val="2"/>
      </rPr>
      <t>3</t>
    </r>
    <r>
      <rPr>
        <sz val="10"/>
        <color indexed="8"/>
        <rFont val="Arial"/>
        <family val="0"/>
      </rPr>
      <t xml:space="preserve"> </t>
    </r>
  </si>
  <si>
    <r>
      <t>Excess job reallocation</t>
    </r>
    <r>
      <rPr>
        <vertAlign val="superscript"/>
        <sz val="10"/>
        <color indexed="8"/>
        <rFont val="Arial"/>
        <family val="2"/>
      </rPr>
      <t>4</t>
    </r>
    <r>
      <rPr>
        <sz val="10"/>
        <color indexed="8"/>
        <rFont val="Arial"/>
        <family val="0"/>
      </rPr>
      <t xml:space="preserve"> </t>
    </r>
  </si>
  <si>
    <r>
      <t>Table 10: Contract enforcement costs and credit facilities, 2003</t>
    </r>
    <r>
      <rPr>
        <vertAlign val="superscript"/>
        <sz val="10"/>
        <color indexed="8"/>
        <rFont val="Arial"/>
        <family val="2"/>
      </rPr>
      <t>1</t>
    </r>
    <r>
      <rPr>
        <sz val="10"/>
        <color indexed="8"/>
        <rFont val="Arial"/>
        <family val="0"/>
      </rPr>
      <t xml:space="preserve"> </t>
    </r>
  </si>
  <si>
    <r>
      <t>4</t>
    </r>
    <r>
      <rPr>
        <sz val="10"/>
        <rFont val="Arial"/>
        <family val="0"/>
      </rPr>
      <t xml:space="preserve"> Percentage of borrowers relative to population registered at private registry.</t>
    </r>
  </si>
  <si>
    <t>Table 11: Government expenditures, and state aid, as % of GDP, 2002</t>
  </si>
  <si>
    <r>
      <t>Government expenditures</t>
    </r>
    <r>
      <rPr>
        <vertAlign val="superscript"/>
        <sz val="10"/>
        <color indexed="8"/>
        <rFont val="Arial"/>
        <family val="2"/>
      </rPr>
      <t>1</t>
    </r>
    <r>
      <rPr>
        <sz val="10"/>
        <color indexed="8"/>
        <rFont val="Arial"/>
        <family val="0"/>
      </rPr>
      <t xml:space="preserve"> </t>
    </r>
  </si>
  <si>
    <r>
      <t>State aid total</t>
    </r>
    <r>
      <rPr>
        <vertAlign val="superscript"/>
        <sz val="10"/>
        <color indexed="8"/>
        <rFont val="Arial"/>
        <family val="2"/>
      </rPr>
      <t>2</t>
    </r>
    <r>
      <rPr>
        <sz val="10"/>
        <color indexed="8"/>
        <rFont val="Arial"/>
        <family val="0"/>
      </rPr>
      <t xml:space="preserve"> </t>
    </r>
  </si>
  <si>
    <r>
      <t xml:space="preserve">1.36 </t>
    </r>
    <r>
      <rPr>
        <vertAlign val="superscript"/>
        <sz val="10"/>
        <color indexed="8"/>
        <rFont val="Arial"/>
        <family val="2"/>
      </rPr>
      <t>3</t>
    </r>
    <r>
      <rPr>
        <sz val="10"/>
        <color indexed="8"/>
        <rFont val="Arial"/>
        <family val="0"/>
      </rPr>
      <t xml:space="preserve"> </t>
    </r>
  </si>
  <si>
    <r>
      <t>State aid excl. agriculture and fisheries</t>
    </r>
    <r>
      <rPr>
        <vertAlign val="superscript"/>
        <sz val="10"/>
        <color indexed="8"/>
        <rFont val="Arial"/>
        <family val="2"/>
      </rPr>
      <t>4</t>
    </r>
    <r>
      <rPr>
        <sz val="10"/>
        <color indexed="8"/>
        <rFont val="Arial"/>
        <family val="0"/>
      </rPr>
      <t xml:space="preserve"> </t>
    </r>
  </si>
  <si>
    <r>
      <t>4</t>
    </r>
    <r>
      <rPr>
        <sz val="10"/>
        <color indexed="8"/>
        <rFont val="Arial"/>
        <family val="0"/>
      </rPr>
      <t xml:space="preserve"> State aid (excluding aid to railways), excluding aid to agriculture and fisheries, as a percentage of GDP. Source: Commission of the European Communities (2004) for the EU-15, IMAD (2004) for Slovenia.</t>
    </r>
  </si>
  <si>
    <t>Additional room for improvement relative to base projection of Jongen (2004)</t>
  </si>
  <si>
    <t>Education strategy of the government</t>
  </si>
  <si>
    <r>
      <t>Table 12: Transition rates between education classes, 'trend' and government education strategy</t>
    </r>
    <r>
      <rPr>
        <vertAlign val="superscript"/>
        <sz val="10"/>
        <rFont val="Arial"/>
        <family val="2"/>
      </rPr>
      <t>1</t>
    </r>
    <r>
      <rPr>
        <sz val="10"/>
        <rFont val="Arial"/>
        <family val="0"/>
      </rPr>
      <t xml:space="preserve"> </t>
    </r>
  </si>
  <si>
    <r>
      <t>1</t>
    </r>
    <r>
      <rPr>
        <sz val="10"/>
        <rFont val="Arial"/>
        <family val="0"/>
      </rPr>
      <t xml:space="preserve"> Transition probabilities for the population aged 15-49, after 49 individuals are not expected to change education classes anymore, source: Kraigher (2004).</t>
    </r>
  </si>
  <si>
    <t>Employment rate of workers aged 55-64 to Lisbon strategy target level</t>
  </si>
  <si>
    <t>a Results are for the lower (.10) and upper (.30) bound on the social rate of return to R&amp;D, respectively.</t>
  </si>
  <si>
    <t>Source: Groningen Growth and Development Centre and The Conference Board, Total Economy Database, February 2004, http://www.ggdc.net</t>
  </si>
  <si>
    <t>Annual Hours Worked per Person Employed</t>
  </si>
  <si>
    <t>OECD</t>
  </si>
  <si>
    <t>Austria</t>
  </si>
  <si>
    <t>Belgium</t>
  </si>
  <si>
    <t>Denmark</t>
  </si>
  <si>
    <t>Finland</t>
  </si>
  <si>
    <t>France</t>
  </si>
  <si>
    <t>All</t>
  </si>
  <si>
    <t>Greece</t>
  </si>
  <si>
    <t>Ireland</t>
  </si>
  <si>
    <t>Italy</t>
  </si>
  <si>
    <t>Luxem</t>
  </si>
  <si>
    <t>Nether-</t>
  </si>
  <si>
    <t>Portugal</t>
  </si>
  <si>
    <t>Spain</t>
  </si>
  <si>
    <t>Sweden</t>
  </si>
  <si>
    <t>U.K.</t>
  </si>
  <si>
    <t>EU-15</t>
  </si>
  <si>
    <t>EU-25</t>
  </si>
  <si>
    <t>USA</t>
  </si>
  <si>
    <t>Germany</t>
  </si>
  <si>
    <t>bourg</t>
  </si>
  <si>
    <t>lands</t>
  </si>
  <si>
    <t>ahwaut</t>
  </si>
  <si>
    <t>ahwbel</t>
  </si>
  <si>
    <t>ahwden</t>
  </si>
  <si>
    <t>ahwfin</t>
  </si>
  <si>
    <t>ahwfra</t>
  </si>
  <si>
    <t>ahwgma</t>
  </si>
  <si>
    <t>ahwgre</t>
  </si>
  <si>
    <t>ahwire</t>
  </si>
  <si>
    <t>ahwita</t>
  </si>
  <si>
    <t>ahwlux</t>
  </si>
  <si>
    <t>ahwnet</t>
  </si>
  <si>
    <t>ahwpor</t>
  </si>
  <si>
    <t>ahwspa</t>
  </si>
  <si>
    <t>ahwswe</t>
  </si>
  <si>
    <t>ahwukd</t>
  </si>
  <si>
    <t>ahwusa</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</si>
  <si>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</si>
  <si>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</si>
  <si>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</si>
  <si>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</si>
  <si>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</si>
  <si>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</si>
  <si>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</si>
  <si>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</si>
  <si>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</si>
  <si>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</si>
  <si>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</si>
  <si>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</si>
  <si>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</si>
  <si>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</si>
  <si>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</si>
  <si>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</si>
  <si>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</si>
  <si>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</si>
  <si>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</si>
  <si>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</si>
  <si>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</si>
  <si>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</si>
  <si>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</si>
  <si>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</si>
  <si>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</si>
  <si>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</si>
  <si>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</si>
  <si>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</si>
  <si>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</si>
  <si>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</si>
  <si>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</si>
  <si>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</si>
  <si>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</si>
  <si>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</si>
  <si>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</si>
  <si>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</si>
  <si>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</si>
  <si>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</si>
  <si>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</si>
  <si>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</si>
  <si>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</si>
  <si>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</si>
  <si>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</si>
  <si>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</si>
  <si>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</si>
  <si>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</si>
  <si>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</si>
  <si>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</si>
  <si>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</si>
  <si>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</si>
  <si>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</si>
  <si>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</si>
  <si>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</si>
  <si>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</si>
  <si>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</si>
  <si>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</si>
  <si>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</si>
  <si>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</si>
  <si>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</si>
  <si>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</si>
  <si>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</si>
  <si>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</si>
  <si>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</si>
  <si>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</si>
  <si>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</si>
  <si>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</si>
  <si>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</si>
  <si>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</si>
  <si>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</si>
  <si>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</si>
  <si>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</si>
  <si>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</si>
  <si>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</si>
  <si>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</si>
  <si>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</si>
  <si>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</si>
  <si>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</si>
  <si>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</si>
  <si>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</si>
  <si>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</si>
  <si>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</si>
  <si>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</si>
  <si>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</si>
  <si>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</si>
  <si>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</si>
  <si>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</si>
  <si>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</si>
  <si>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</si>
  <si>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</si>
  <si>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</si>
  <si>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</si>
  <si>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</si>
  <si>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</si>
  <si>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</si>
  <si>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</si>
  <si>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</si>
  <si>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</si>
  <si>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</si>
  <si>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</si>
  <si>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</si>
  <si>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</si>
  <si>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</si>
  <si>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</si>
  <si>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</si>
  <si>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</si>
  <si>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</si>
  <si>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</si>
  <si>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</si>
  <si>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</si>
  <si>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</si>
  <si>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</si>
  <si>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</si>
  <si>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</si>
  <si>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</si>
  <si>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</si>
  <si>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</si>
  <si>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</si>
  <si>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</si>
  <si>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</si>
  <si>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</si>
  <si>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</si>
  <si>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</si>
  <si>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</si>
  <si>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</si>
  <si>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</si>
  <si>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</si>
  <si>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</si>
  <si>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</si>
  <si>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</si>
  <si>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</si>
  <si>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</si>
  <si>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</si>
  <si>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</si>
  <si>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</si>
  <si>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</si>
  <si>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</si>
  <si>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</si>
  <si>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</si>
  <si>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</si>
  <si>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</si>
  <si>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</si>
  <si>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</si>
  <si>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</si>
  <si>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</si>
  <si>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</si>
  <si>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</si>
  <si>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</si>
  <si>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</si>
  <si>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</si>
  <si>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</si>
  <si>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</si>
  <si>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</si>
  <si>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</si>
  <si>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</si>
  <si>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</si>
  <si>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</si>
  <si>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</si>
  <si>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</si>
  <si>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</si>
  <si>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</si>
  <si>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</si>
  <si>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</si>
  <si>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</si>
  <si>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</si>
  <si>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</si>
  <si>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</si>
  <si>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</si>
  <si>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</si>
  <si>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</si>
  <si>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</si>
  <si>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</si>
  <si>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</si>
  <si>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</si>
  <si>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</si>
  <si>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</si>
  <si>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</si>
  <si>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</si>
  <si>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</si>
  <si>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</si>
  <si>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</si>
  <si>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</si>
  <si>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</si>
  <si>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</si>
  <si>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</si>
  <si>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</si>
  <si>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</si>
  <si>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</si>
  <si>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</si>
  <si>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</si>
  <si>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</si>
  <si>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</si>
  <si>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</si>
  <si>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</si>
  <si>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</si>
  <si>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</si>
  <si>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</si>
  <si>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</si>
  <si>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</si>
  <si>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</si>
  <si>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</si>
  <si>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</si>
  <si>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</si>
  <si>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</si>
  <si>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</si>
  <si>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</si>
  <si>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</si>
  <si>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</si>
  <si>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</si>
  <si>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</si>
  <si>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</si>
  <si>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</si>
  <si>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</si>
  <si>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</si>
  <si>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</si>
  <si>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</si>
  <si>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</si>
  <si>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</si>
  <si>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</si>
  <si>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</si>
  <si>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</si>
  <si>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</si>
  <si>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</si>
  <si>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</si>
  <si>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</si>
  <si>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</si>
  <si>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</si>
  <si>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</si>
  <si>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</si>
  <si>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</si>
  <si>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</si>
  <si>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</si>
  <si>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</si>
  <si>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</si>
  <si>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</si>
  <si>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</si>
  <si>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</si>
  <si>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</si>
  <si>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</si>
  <si>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</si>
  <si>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</si>
  <si>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</si>
  <si>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</si>
  <si>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</si>
  <si>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</si>
  <si>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</si>
  <si>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</si>
  <si>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</si>
  <si>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</si>
  <si>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</si>
  <si>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</si>
  <si>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</si>
  <si>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</si>
  <si>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</si>
  <si>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</si>
  <si>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</si>
  <si>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</si>
  <si>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</si>
  <si>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</si>
  <si>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</si>
  <si>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</si>
  <si>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</si>
  <si>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</si>
  <si>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</si>
  <si>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</si>
  <si>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</si>
  <si>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</si>
  <si>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</si>
  <si>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</si>
  <si>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</si>
  <si>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</si>
  <si>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</si>
  <si>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</si>
  <si>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</si>
  <si>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</si>
  <si>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</si>
  <si>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</si>
  <si>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</si>
  <si>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</si>
  <si>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</si>
  <si>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</si>
  <si>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</si>
  <si>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</si>
  <si>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</si>
  <si>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</si>
  <si>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</si>
  <si>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</si>
  <si>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</si>
  <si>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</si>
  <si>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</si>
  <si>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</si>
  <si>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</si>
  <si>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</si>
  <si>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</si>
  <si>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</si>
  <si>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</si>
  <si>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</si>
  <si>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</si>
  <si>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</si>
  <si>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</si>
  <si>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</si>
  <si>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</si>
  <si>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</si>
  <si>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</si>
  <si>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</si>
  <si>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</si>
  <si>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</si>
  <si>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</si>
  <si>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</si>
  <si>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</si>
  <si>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</si>
  <si>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</si>
  <si>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</si>
  <si>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</si>
  <si>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</si>
  <si>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</si>
  <si>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</si>
  <si>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</si>
  <si>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</si>
  <si>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</si>
  <si>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</si>
  <si>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</si>
  <si>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</si>
  <si>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</si>
  <si>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</si>
  <si>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</si>
  <si>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Source: Groningen Growth and Development Centre and The Conference Board, Total Economy Database, February 2004, http://www.ggdc.net</t>
  </si>
  <si>
    <t>Note: Hours worked for OECD are very close to Scarpetta et al. (2000)</t>
  </si>
  <si>
    <t>Annual Hours Worked per Person Employed</t>
  </si>
  <si>
    <t>Eastern Europe and Central Asia</t>
  </si>
  <si>
    <t>Czech</t>
  </si>
  <si>
    <t>Estonia</t>
  </si>
  <si>
    <t>Hungary</t>
  </si>
  <si>
    <t>Latvia</t>
  </si>
  <si>
    <t>Lithuania</t>
  </si>
  <si>
    <t>Poland</t>
  </si>
  <si>
    <t>Slovakia</t>
  </si>
  <si>
    <t>Slovenia</t>
  </si>
  <si>
    <t>10 accession countries</t>
  </si>
  <si>
    <t>Slovenia/EU15</t>
  </si>
  <si>
    <t>Slovenia/EU25</t>
  </si>
  <si>
    <t>Republic</t>
  </si>
  <si>
    <t>ahwczr</t>
  </si>
  <si>
    <t>ahwest</t>
  </si>
  <si>
    <t>ahwhun</t>
  </si>
  <si>
    <t>ahwlat</t>
  </si>
  <si>
    <t>ahwlit</t>
  </si>
  <si>
    <t>ahwpol</t>
  </si>
  <si>
    <t>ahwslo</t>
  </si>
  <si>
    <t>ahwsln</t>
  </si>
  <si>
    <t>Source: Groningen Growth and Development Centre and The Conference Board, Total Economy Database, February 2004, http://www.ggdc.net</t>
  </si>
  <si>
    <t>Annual Hours Worked per Person Employed</t>
  </si>
  <si>
    <t>Small European Countries</t>
  </si>
  <si>
    <t>Cyprus</t>
  </si>
  <si>
    <t>Malta</t>
  </si>
  <si>
    <t>ahwcyp</t>
  </si>
  <si>
    <t>ahwmal</t>
  </si>
  <si>
    <t>Source: Groningen Growth and Development Centre and The Conference Board, Total Economy Database, February 2004, http://www.ggdc.net</t>
  </si>
  <si>
    <t xml:space="preserve">release date : </t>
  </si>
  <si>
    <t>Fri, 30 Apr 04 04:31:42</t>
  </si>
  <si>
    <t>Slovenia</t>
  </si>
  <si>
    <t>Copyright © Eurostat. All Rights Reserved.</t>
  </si>
  <si>
    <t>Austria</t>
  </si>
  <si>
    <t>THEME</t>
  </si>
  <si>
    <t>THEME6</t>
  </si>
  <si>
    <t>External Trade</t>
  </si>
  <si>
    <t>Belgium</t>
  </si>
  <si>
    <t>DOMAIN</t>
  </si>
  <si>
    <t>PRESS</t>
  </si>
  <si>
    <t>High Level Aggregates</t>
  </si>
  <si>
    <t>Denmark</t>
  </si>
  <si>
    <t>TABLE</t>
  </si>
  <si>
    <t>PRESS</t>
  </si>
  <si>
    <t>High Level Aggregates - billion ECU/Euro</t>
  </si>
  <si>
    <t>Finland</t>
  </si>
  <si>
    <t>France</t>
  </si>
  <si>
    <t>Germany</t>
  </si>
  <si>
    <t>FLOW</t>
  </si>
  <si>
    <t>IMP Imports</t>
  </si>
  <si>
    <t>Exports</t>
  </si>
  <si>
    <t>GDP</t>
  </si>
  <si>
    <t>Imports/GDP</t>
  </si>
  <si>
    <t>Exports/GDP</t>
  </si>
  <si>
    <t>Share imports from EU</t>
  </si>
  <si>
    <t>Share exports to EU</t>
  </si>
  <si>
    <t>Inward FDI stock</t>
  </si>
  <si>
    <t>Outward FDI stock</t>
  </si>
  <si>
    <t>Greece</t>
  </si>
  <si>
    <t>as % GDP</t>
  </si>
  <si>
    <t>as % GDP</t>
  </si>
  <si>
    <t>Ireland</t>
  </si>
  <si>
    <t>TIME</t>
  </si>
  <si>
    <t>2002A00</t>
  </si>
  <si>
    <t>Italy</t>
  </si>
  <si>
    <t>Netherlands</t>
  </si>
  <si>
    <t>Slovenia</t>
  </si>
  <si>
    <t>Slovenia</t>
  </si>
  <si>
    <t>Portugal</t>
  </si>
  <si>
    <t>Spain</t>
  </si>
  <si>
    <t>Austria</t>
  </si>
  <si>
    <t>Austria</t>
  </si>
  <si>
    <t>Sweden</t>
  </si>
  <si>
    <t>Belgium</t>
  </si>
  <si>
    <t>Belgium</t>
  </si>
  <si>
    <t>United Kingdom</t>
  </si>
  <si>
    <t>Denmark</t>
  </si>
  <si>
    <t>Denmark</t>
  </si>
  <si>
    <t>Finland</t>
  </si>
  <si>
    <t>Finland</t>
  </si>
  <si>
    <t>Germany</t>
  </si>
  <si>
    <t>Germany</t>
  </si>
  <si>
    <t>Cyprus</t>
  </si>
  <si>
    <t>Greece</t>
  </si>
  <si>
    <t>Greece</t>
  </si>
  <si>
    <t>Czech Republic</t>
  </si>
  <si>
    <t>Spain</t>
  </si>
  <si>
    <t>Spain</t>
  </si>
  <si>
    <t>Estonia</t>
  </si>
  <si>
    <t>France</t>
  </si>
  <si>
    <t>France</t>
  </si>
  <si>
    <t>Hungary</t>
  </si>
  <si>
    <t>Ireland</t>
  </si>
  <si>
    <t>Ireland</t>
  </si>
  <si>
    <t>Latvia</t>
  </si>
  <si>
    <t>Italy</t>
  </si>
  <si>
    <t>Italy</t>
  </si>
  <si>
    <t>Lithuania</t>
  </si>
  <si>
    <t>Netherlands</t>
  </si>
  <si>
    <t>Netherlands</t>
  </si>
  <si>
    <t>Malta</t>
  </si>
  <si>
    <t>Portugal</t>
  </si>
  <si>
    <t>Portugal</t>
  </si>
  <si>
    <t>Poland</t>
  </si>
  <si>
    <t>Sweden</t>
  </si>
  <si>
    <t>Sweden</t>
  </si>
  <si>
    <t>Slovak Republic</t>
  </si>
  <si>
    <t>United Kingdom</t>
  </si>
  <si>
    <t>United Kingdom</t>
  </si>
  <si>
    <t>United States</t>
  </si>
  <si>
    <t>United States</t>
  </si>
  <si>
    <t>EU-15</t>
  </si>
  <si>
    <t>EU-15</t>
  </si>
  <si>
    <t>total</t>
  </si>
  <si>
    <t>Cyprus</t>
  </si>
  <si>
    <t>Cyprus</t>
  </si>
  <si>
    <t>Czech Republic</t>
  </si>
  <si>
    <t>Czech Republic</t>
  </si>
  <si>
    <t>Estonia</t>
  </si>
  <si>
    <t>Estonia</t>
  </si>
  <si>
    <t>-</t>
  </si>
  <si>
    <t>-</t>
  </si>
  <si>
    <t>-</t>
  </si>
  <si>
    <t>Hungary</t>
  </si>
  <si>
    <t>Hungary</t>
  </si>
  <si>
    <t>Lithuania</t>
  </si>
  <si>
    <t>Lithuania</t>
  </si>
  <si>
    <t>Latvia</t>
  </si>
  <si>
    <t>Latvia</t>
  </si>
  <si>
    <t>Malta</t>
  </si>
  <si>
    <t>Malta</t>
  </si>
  <si>
    <t>-</t>
  </si>
  <si>
    <t>-</t>
  </si>
  <si>
    <t>-</t>
  </si>
  <si>
    <t>Poland</t>
  </si>
  <si>
    <t>Poland</t>
  </si>
  <si>
    <t>Slovenia</t>
  </si>
  <si>
    <t>Slovenia</t>
  </si>
  <si>
    <t>Slovak Republic</t>
  </si>
  <si>
    <t>Slovak Republic</t>
  </si>
  <si>
    <t>10 accession countries</t>
  </si>
  <si>
    <t>10 accession</t>
  </si>
  <si>
    <t>EU-25</t>
  </si>
  <si>
    <t>EU-25</t>
  </si>
  <si>
    <t>to EU</t>
  </si>
  <si>
    <t>Cyprus</t>
  </si>
  <si>
    <t>Czech Republic</t>
  </si>
  <si>
    <t>Estonia</t>
  </si>
  <si>
    <t>Hungary</t>
  </si>
  <si>
    <t>Lithuania</t>
  </si>
  <si>
    <t>Latvia</t>
  </si>
  <si>
    <t>Malta</t>
  </si>
  <si>
    <t>Poland</t>
  </si>
  <si>
    <t>Slovenia</t>
  </si>
  <si>
    <t>Slovak Republic</t>
  </si>
  <si>
    <t>10 accession countries</t>
  </si>
  <si>
    <t>Job creation and destruction data</t>
  </si>
  <si>
    <t>JC</t>
  </si>
  <si>
    <t>JD</t>
  </si>
  <si>
    <t>JR</t>
  </si>
  <si>
    <t>NET</t>
  </si>
  <si>
    <t>Slovenia - Faggio and Konings (2001)</t>
  </si>
  <si>
    <t>Slovenia - De Loecker and Konings (2003)</t>
  </si>
  <si>
    <t>Slovenia - Vodopivec (2004)</t>
  </si>
  <si>
    <t>Austria</t>
  </si>
  <si>
    <t>Belgium</t>
  </si>
  <si>
    <t>Denmark</t>
  </si>
  <si>
    <t>Finland</t>
  </si>
  <si>
    <t>France</t>
  </si>
  <si>
    <t>Germany</t>
  </si>
  <si>
    <t>Ireland</t>
  </si>
  <si>
    <t>Italy</t>
  </si>
  <si>
    <t>Netherlands</t>
  </si>
  <si>
    <t>Portugal</t>
  </si>
  <si>
    <t>Spain</t>
  </si>
  <si>
    <t>Sweden</t>
  </si>
  <si>
    <t>UK</t>
  </si>
  <si>
    <t>US</t>
  </si>
  <si>
    <t>Estonia</t>
  </si>
  <si>
    <t>Poland</t>
  </si>
  <si>
    <t>Bulgaria</t>
  </si>
  <si>
    <t>Romania</t>
  </si>
  <si>
    <t>EU-15</t>
  </si>
  <si>
    <t>Number of procedures</t>
  </si>
  <si>
    <r>
      <t>Min. capital (% GNI per capita)</t>
    </r>
    <r>
      <rPr>
        <vertAlign val="superscript"/>
        <sz val="10"/>
        <color indexed="8"/>
        <rFont val="Arial"/>
        <family val="2"/>
      </rPr>
      <t>3</t>
    </r>
    <r>
      <rPr>
        <sz val="10"/>
        <color indexed="8"/>
        <rFont val="Arial"/>
        <family val="0"/>
      </rPr>
      <t xml:space="preserve"> </t>
    </r>
  </si>
  <si>
    <t>Actual time (in years)</t>
  </si>
  <si>
    <t>Actual cost (% of estate)</t>
  </si>
  <si>
    <r>
      <t>1</t>
    </r>
    <r>
      <rPr>
        <sz val="10"/>
        <rFont val="Arial"/>
        <family val="0"/>
      </rPr>
      <t xml:space="preserve"> Source: Worldbank and International Finance Corporation (2004),</t>
    </r>
  </si>
  <si>
    <r>
      <t>2</t>
    </r>
    <r>
      <rPr>
        <sz val="10"/>
        <rFont val="Arial"/>
        <family val="0"/>
      </rPr>
      <t xml:space="preserve"> Cost to start up a business, as a percentage of gross national income per capita,</t>
    </r>
  </si>
  <si>
    <r>
      <t>1</t>
    </r>
    <r>
      <rPr>
        <sz val="10"/>
        <color indexed="8"/>
        <rFont val="Arial"/>
        <family val="0"/>
      </rPr>
      <t xml:space="preserve"> Source: G</t>
    </r>
    <r>
      <rPr>
        <sz val="10"/>
        <color indexed="8"/>
        <rFont val="Arial"/>
        <family val="2"/>
      </rPr>
      <t>ó</t>
    </r>
    <r>
      <rPr>
        <sz val="10"/>
        <color indexed="8"/>
        <rFont val="Arial"/>
        <family val="0"/>
      </rPr>
      <t xml:space="preserve">mez-Salvador </t>
    </r>
    <r>
      <rPr>
        <i/>
        <sz val="10"/>
        <color indexed="8"/>
        <rFont val="Arial"/>
        <family val="0"/>
      </rPr>
      <t xml:space="preserve">et al. </t>
    </r>
    <r>
      <rPr>
        <sz val="10"/>
        <color indexed="8"/>
        <rFont val="Arial"/>
        <family val="0"/>
      </rPr>
      <t>(2004) for the EU-15 (series range from 1992 to 2001 (when available)), Faggio and Konings (2001) for Estonia and Poland (series range from 1994 to 1997), except for Slovenia for which we use data from Vodopivec (2004) for which the series range from 1992-2001. For the US we use data from Haltiwanger (2004) which range from 1979-1983. In brackets are the data from Faggio and Konings (2001) for comparison. The EU-15 average is a weighted average using the population in 1996 from Groningen Growth and Development Centre (2004) as weights,</t>
    </r>
  </si>
  <si>
    <r>
      <t>3</t>
    </r>
    <r>
      <rPr>
        <sz val="10"/>
        <color indexed="8"/>
        <rFont val="Arial"/>
        <family val="0"/>
      </rPr>
      <t xml:space="preserve"> Net employment growth rate (= job creation rate - job destruction rate),</t>
    </r>
  </si>
  <si>
    <r>
      <t>2</t>
    </r>
    <r>
      <rPr>
        <sz val="10"/>
        <color indexed="8"/>
        <rFont val="Arial"/>
        <family val="0"/>
      </rPr>
      <t xml:space="preserve"> Job reallocation rate (= job creation rate + job destruction rate),</t>
    </r>
  </si>
  <si>
    <t>Procedural complexity index</t>
  </si>
  <si>
    <t>Creditor rights index</t>
  </si>
  <si>
    <r>
      <t>1</t>
    </r>
    <r>
      <rPr>
        <sz val="10"/>
        <rFont val="Arial"/>
        <family val="0"/>
      </rPr>
      <t xml:space="preserve"> Source: Worldbak and International Finance Corporation (2004). The averages for the EU-15, 10 accession countries and EU-25 are weighted averages using the population of GGDC (2004) as weights,</t>
    </r>
  </si>
  <si>
    <r>
      <t>2</t>
    </r>
    <r>
      <rPr>
        <sz val="10"/>
        <rFont val="Arial"/>
        <family val="0"/>
      </rPr>
      <t xml:space="preserve"> Cost as a percentage of gross national income per capita,</t>
    </r>
  </si>
  <si>
    <r>
      <t>3</t>
    </r>
    <r>
      <rPr>
        <sz val="10"/>
        <rFont val="Arial"/>
        <family val="0"/>
      </rPr>
      <t xml:space="preserve"> Percentage of borrowers relative to population registered at public registry,</t>
    </r>
  </si>
  <si>
    <r>
      <t>1</t>
    </r>
    <r>
      <rPr>
        <sz val="10"/>
        <color indexed="8"/>
        <rFont val="Arial"/>
        <family val="0"/>
      </rPr>
      <t xml:space="preserve"> Government expenditures as a percentage of GDP. Source: Eurostat (30-04-2004) for all countries except Slovenia, for which we use Statistical Office of the Republic of Slovenia (2004b), and the US, for which we use IMD (2003),</t>
    </r>
  </si>
  <si>
    <r>
      <t>2</t>
    </r>
    <r>
      <rPr>
        <sz val="10"/>
        <color indexed="8"/>
        <rFont val="Arial"/>
        <family val="0"/>
      </rPr>
      <t xml:space="preserve"> State aid (excluding aid to railways) as a percentage of GDP. Source: Commission of the European Communities (2004) for the EU-15, IMAD (2004) for Slovenia,</t>
    </r>
  </si>
  <si>
    <r>
      <t>3</t>
    </r>
    <r>
      <rPr>
        <sz val="10"/>
        <rFont val="Arial"/>
        <family val="0"/>
      </rPr>
      <t xml:space="preserve"> Total state aid as a percentage of GDP minus the aid to </t>
    </r>
    <r>
      <rPr>
        <i/>
        <sz val="10"/>
        <rFont val="Arial"/>
        <family val="0"/>
      </rPr>
      <t xml:space="preserve">transport </t>
    </r>
    <r>
      <rPr>
        <sz val="10"/>
        <rFont val="Arial"/>
        <family val="0"/>
      </rPr>
      <t>(6.5% of total aid (IMAD, 2004)),</t>
    </r>
  </si>
  <si>
    <t>Source: EU - Gomez-Salvador et al. (2004), ECB WP 318, annual, all sectors, years vary from 1992 to 2001</t>
  </si>
  <si>
    <t>Source: US - Lecture notes Haltiwanger</t>
  </si>
  <si>
    <t>Source: Transition countries - Faggio and Konings (2001)</t>
  </si>
  <si>
    <t>Faggio and Konings (2001)</t>
  </si>
  <si>
    <t>average</t>
  </si>
  <si>
    <t>gross</t>
  </si>
  <si>
    <t>net</t>
  </si>
  <si>
    <t>Excess</t>
  </si>
  <si>
    <t>Bulgaria</t>
  </si>
  <si>
    <t>jc</t>
  </si>
  <si>
    <t>jd</t>
  </si>
  <si>
    <t>Romania</t>
  </si>
  <si>
    <t>jc</t>
  </si>
  <si>
    <t>jd</t>
  </si>
  <si>
    <t>Estonia</t>
  </si>
  <si>
    <t>jc</t>
  </si>
  <si>
    <t>jd</t>
  </si>
  <si>
    <t>Poland</t>
  </si>
  <si>
    <t>jc</t>
  </si>
  <si>
    <t>jc</t>
  </si>
  <si>
    <t>Slovenia</t>
  </si>
  <si>
    <t>jc</t>
  </si>
  <si>
    <t>jd</t>
  </si>
  <si>
    <t>Vodopivec (2004)</t>
  </si>
  <si>
    <t>average</t>
  </si>
  <si>
    <t>gross</t>
  </si>
  <si>
    <t>net</t>
  </si>
  <si>
    <t>excess</t>
  </si>
  <si>
    <t>Slovenia</t>
  </si>
  <si>
    <t>jc</t>
  </si>
  <si>
    <t>jd</t>
  </si>
  <si>
    <t>share gross in worker reallocation</t>
  </si>
  <si>
    <t>Slovenia</t>
  </si>
  <si>
    <t>hiring rate</t>
  </si>
  <si>
    <t>separation rate</t>
  </si>
  <si>
    <t>Doing Business; Starting a Business</t>
  </si>
  <si>
    <t>Region</t>
  </si>
  <si>
    <t>Number of Procedures</t>
  </si>
  <si>
    <t>Duration (days)</t>
  </si>
  <si>
    <t>Cost (% GNI per capita)</t>
  </si>
  <si>
    <t>Min. Capital (% GNI per capita)</t>
  </si>
  <si>
    <t>or</t>
  </si>
  <si>
    <t>Economy</t>
  </si>
  <si>
    <t>East Asia &amp; Pacific</t>
  </si>
  <si>
    <t>Europe &amp; Central Asia</t>
  </si>
  <si>
    <t>Latin America &amp; Caribbean</t>
  </si>
  <si>
    <t>Middle East &amp; North Africa</t>
  </si>
  <si>
    <t>OECD: High income</t>
  </si>
  <si>
    <t>South Asia</t>
  </si>
  <si>
    <t>Sub-Saharan Africa</t>
  </si>
  <si>
    <t>Albania</t>
  </si>
  <si>
    <t>Algeria</t>
  </si>
  <si>
    <t>Angola</t>
  </si>
  <si>
    <t>Argentina</t>
  </si>
  <si>
    <t>Armenia</t>
  </si>
  <si>
    <t>Australia</t>
  </si>
  <si>
    <t>Austria</t>
  </si>
  <si>
    <t>Azerbaijan</t>
  </si>
  <si>
    <t>Bangladesh</t>
  </si>
  <si>
    <t>Belarus</t>
  </si>
  <si>
    <t>Belgium</t>
  </si>
  <si>
    <t>Benin</t>
  </si>
  <si>
    <t>Bolivia</t>
  </si>
  <si>
    <t>Bosnia and Herzegovina</t>
  </si>
  <si>
    <t>Botswana</t>
  </si>
  <si>
    <t>Brazil</t>
  </si>
  <si>
    <t>Bulgaria</t>
  </si>
  <si>
    <t>Burkina Faso</t>
  </si>
  <si>
    <t>Burundi</t>
  </si>
  <si>
    <t>..</t>
  </si>
  <si>
    <t>..</t>
  </si>
  <si>
    <t>..</t>
  </si>
  <si>
    <t>..</t>
  </si>
  <si>
    <t>Cambodia</t>
  </si>
  <si>
    <t>Cameroon</t>
  </si>
  <si>
    <t>Canada</t>
  </si>
  <si>
    <t>Central African Republic</t>
  </si>
  <si>
    <t>..</t>
  </si>
  <si>
    <t>..</t>
  </si>
  <si>
    <t>..</t>
  </si>
  <si>
    <t>..</t>
  </si>
  <si>
    <t>Chad</t>
  </si>
  <si>
    <t>Chile</t>
  </si>
  <si>
    <t>China</t>
  </si>
  <si>
    <t>Colombia</t>
  </si>
  <si>
    <t>Congo, Dem. Rep.</t>
  </si>
  <si>
    <t>Congo, Rep.</t>
  </si>
  <si>
    <t>Costa Rica</t>
  </si>
  <si>
    <t>Cote d'Ivoire</t>
  </si>
  <si>
    <t>Croatia</t>
  </si>
  <si>
    <t>Czech Republic</t>
  </si>
  <si>
    <t>Denmark</t>
  </si>
  <si>
    <t>Dominican Republic</t>
  </si>
  <si>
    <t>Ecuador</t>
  </si>
  <si>
    <t>Egypt, Arab Rep.</t>
  </si>
  <si>
    <t>El Salvador</t>
  </si>
  <si>
    <t>Estonia</t>
  </si>
  <si>
    <t>Ethiopia</t>
  </si>
  <si>
    <t>Finland</t>
  </si>
  <si>
    <t>France</t>
  </si>
  <si>
    <t>Georgia</t>
  </si>
  <si>
    <t>Germany</t>
  </si>
  <si>
    <t>Ghana</t>
  </si>
  <si>
    <t>Greece</t>
  </si>
  <si>
    <t>Guatemala</t>
  </si>
  <si>
    <t>Guinea</t>
  </si>
  <si>
    <t>Haiti</t>
  </si>
  <si>
    <t>Honduras</t>
  </si>
  <si>
    <t>Hong Kong, China</t>
  </si>
  <si>
    <t>Hungary</t>
  </si>
  <si>
    <t>India</t>
  </si>
  <si>
    <t>Indonesia</t>
  </si>
  <si>
    <t>Iran, Islamic Rep.</t>
  </si>
  <si>
    <t>Ireland</t>
  </si>
  <si>
    <t>Israel</t>
  </si>
  <si>
    <t>Italy</t>
  </si>
  <si>
    <t>Jamaica</t>
  </si>
  <si>
    <t>Japan</t>
  </si>
  <si>
    <t>Jordan</t>
  </si>
  <si>
    <t>Kazakhstan</t>
  </si>
  <si>
    <t>Kenya</t>
  </si>
  <si>
    <t>Korea, Rep.</t>
  </si>
  <si>
    <t>Kuwait</t>
  </si>
  <si>
    <t>Kyrgyz Republic</t>
  </si>
  <si>
    <t>Lao PDR</t>
  </si>
  <si>
    <t>Latvia</t>
  </si>
  <si>
    <t>Lebanon</t>
  </si>
  <si>
    <t>Lesotho</t>
  </si>
  <si>
    <t>Lithuania</t>
  </si>
  <si>
    <t>Macedonia, FYR</t>
  </si>
  <si>
    <t>Madagascar</t>
  </si>
  <si>
    <t>Malawi</t>
  </si>
  <si>
    <t>Malaysia</t>
  </si>
  <si>
    <t>Mali</t>
  </si>
  <si>
    <t>Mauritania</t>
  </si>
  <si>
    <t>Mexico</t>
  </si>
  <si>
    <t>Moldova</t>
  </si>
  <si>
    <t>Mongolia</t>
  </si>
  <si>
    <t>Morocco</t>
  </si>
  <si>
    <t>Mozambique</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</si>
  <si>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</si>
  <si>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</si>
  <si>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</si>
  <si>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</si>
  <si>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</si>
  <si>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</si>
  <si>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</si>
  <si>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</si>
  <si>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</si>
  <si>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</si>
  <si>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</si>
  <si>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</si>
  <si>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</si>
  <si>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</si>
  <si>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</si>
  <si>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</si>
  <si>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</si>
  <si>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Puerto Rico</t>
  </si>
  <si>
    <t>Romania</t>
  </si>
  <si>
    <t>Russian Federation</t>
  </si>
  <si>
    <t>Rwanda</t>
  </si>
  <si>
    <t>Saudi Arabia</t>
  </si>
  <si>
    <t>Senegal</t>
  </si>
  <si>
    <t>Serbia and Montenegro</t>
  </si>
  <si>
    <t>Sierra Leone</t>
  </si>
  <si>
    <t>Singapore</t>
  </si>
  <si>
    <t>Slovak Republic</t>
  </si>
  <si>
    <t>Slovenia</t>
  </si>
  <si>
    <t>South Africa</t>
  </si>
  <si>
    <t>Spain</t>
  </si>
  <si>
    <t>Sri Lanka</t>
  </si>
  <si>
    <t>Sweden</t>
  </si>
  <si>
    <t>Switzerland</t>
  </si>
  <si>
    <t>Syrian Arab Republic</t>
  </si>
  <si>
    <t>Taiwan, China</t>
  </si>
  <si>
    <t>Tanzania</t>
  </si>
  <si>
    <t>Thailand</t>
  </si>
  <si>
    <t>Togo</t>
  </si>
  <si>
    <t>Tunisia</t>
  </si>
  <si>
    <t>Turkey</t>
  </si>
  <si>
    <t>Uganda</t>
  </si>
  <si>
    <t>Ukraine</t>
  </si>
  <si>
    <t>United Arab Emirates</t>
  </si>
  <si>
    <t>United Kingdom</t>
  </si>
  <si>
    <t>United States</t>
  </si>
  <si>
    <t>Uruguay</t>
  </si>
  <si>
    <t>Uzbekistan</t>
  </si>
  <si>
    <t>Venezuela</t>
  </si>
  <si>
    <t>Vietnam</t>
  </si>
  <si>
    <t>Yemen, Rep.</t>
  </si>
  <si>
    <t>Zambia</t>
  </si>
  <si>
    <t>Zimbabwe</t>
  </si>
  <si>
    <t>Doing Business, Hiring and Firing Workers</t>
  </si>
  <si>
    <t>Region</t>
  </si>
  <si>
    <t>Flexibility of Hiring Index</t>
  </si>
  <si>
    <t>Conditions of Employment Index</t>
  </si>
  <si>
    <t>Flexibility of Firing Index</t>
  </si>
  <si>
    <t>Employment Laws Index</t>
  </si>
  <si>
    <t>or</t>
  </si>
  <si>
    <t>Economy</t>
  </si>
  <si>
    <t>East Asia &amp; Pacific</t>
  </si>
  <si>
    <t>Europe &amp; Central Asia</t>
  </si>
  <si>
    <t>Latin America &amp; Caribbean</t>
  </si>
  <si>
    <t>Middle East &amp; North Africa</t>
  </si>
  <si>
    <t>OECD: High income</t>
  </si>
  <si>
    <t>South Asia</t>
  </si>
  <si>
    <t>Sub-Saharan Africa</t>
  </si>
  <si>
    <t>Albania</t>
  </si>
  <si>
    <t>Algeria</t>
  </si>
  <si>
    <t>Angola</t>
  </si>
  <si>
    <t>Argentina</t>
  </si>
  <si>
    <t>Armenia</t>
  </si>
  <si>
    <t>Australia</t>
  </si>
  <si>
    <t>Austria</t>
  </si>
  <si>
    <t>Azerbaijan</t>
  </si>
  <si>
    <t>Bangladesh</t>
  </si>
  <si>
    <t>Belarus</t>
  </si>
  <si>
    <t>Belgium</t>
  </si>
  <si>
    <t>Benin</t>
  </si>
  <si>
    <t>Bolivia</t>
  </si>
  <si>
    <t>Bosnia and Herzegovina</t>
  </si>
  <si>
    <t>Botswana</t>
  </si>
  <si>
    <t>Brazil</t>
  </si>
  <si>
    <t>Bulgaria</t>
  </si>
  <si>
    <t>Burkina Faso</t>
  </si>
  <si>
    <t>Burundi</t>
  </si>
  <si>
    <t>Cambodia</t>
  </si>
  <si>
    <t>Cameroon</t>
  </si>
  <si>
    <t>Canada</t>
  </si>
  <si>
    <t>Central African Republic</t>
  </si>
  <si>
    <t>Chad</t>
  </si>
  <si>
    <t>Chile</t>
  </si>
  <si>
    <t>China</t>
  </si>
  <si>
    <t>Colombia</t>
  </si>
  <si>
    <t>Congo, Dem. Rep.</t>
  </si>
  <si>
    <t>Congo, Rep.</t>
  </si>
  <si>
    <t>Costa Rica</t>
  </si>
  <si>
    <t>Cote d'Ivoire</t>
  </si>
  <si>
    <t>Croatia</t>
  </si>
  <si>
    <t>Czech Republic</t>
  </si>
  <si>
    <t>Denmark</t>
  </si>
  <si>
    <t>Dominican Republic</t>
  </si>
  <si>
    <t>Ecuador</t>
  </si>
  <si>
    <t>Egypt, Arab Rep.</t>
  </si>
  <si>
    <t>El Salvador</t>
  </si>
  <si>
    <t>Ethiopia</t>
  </si>
  <si>
    <t>Finland</t>
  </si>
  <si>
    <t>France</t>
  </si>
  <si>
    <t>Georgia</t>
  </si>
  <si>
    <t>Germany</t>
  </si>
  <si>
    <t>Ghana</t>
  </si>
  <si>
    <t>Greece</t>
  </si>
  <si>
    <t>Guatemala</t>
  </si>
  <si>
    <t>Guinea</t>
  </si>
  <si>
    <t>Haiti</t>
  </si>
  <si>
    <t>Honduras</t>
  </si>
  <si>
    <t>Hong Kong, China</t>
  </si>
  <si>
    <t>Hungary</t>
  </si>
  <si>
    <t>India</t>
  </si>
  <si>
    <t>Indonesia</t>
  </si>
  <si>
    <t>Iran, Islamic Rep.</t>
  </si>
  <si>
    <t>Ireland</t>
  </si>
  <si>
    <t>Israel</t>
  </si>
  <si>
    <t>Italy</t>
  </si>
  <si>
    <t>Jamaica</t>
  </si>
  <si>
    <t>Japan</t>
  </si>
  <si>
    <t>Jordan</t>
  </si>
  <si>
    <t>Kazakhstan</t>
  </si>
  <si>
    <t>Kenya</t>
  </si>
  <si>
    <t>Korea, Rep.</t>
  </si>
  <si>
    <t>Kuwait</t>
  </si>
  <si>
    <t>Kyrgyz Republic</t>
  </si>
  <si>
    <t>Lao PDR</t>
  </si>
  <si>
    <t>Latvia</t>
  </si>
  <si>
    <t>Lebanon</t>
  </si>
  <si>
    <t>Lesotho</t>
  </si>
  <si>
    <t>Lithuania</t>
  </si>
  <si>
    <t>Macedonia, FYR</t>
  </si>
  <si>
    <t>Madagascar</t>
  </si>
  <si>
    <t>Malawi</t>
  </si>
  <si>
    <t>Malaysia</t>
  </si>
  <si>
    <t>Mali</t>
  </si>
  <si>
    <t>Mauritania</t>
  </si>
  <si>
    <t>Mexico</t>
  </si>
  <si>
    <t>Moldova</t>
  </si>
  <si>
    <t>Mongolia</t>
  </si>
  <si>
    <t>Morocco</t>
  </si>
  <si>
    <t>Mozambique</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</si>
  <si>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</si>
  <si>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</si>
  <si>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</si>
  <si>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</si>
  <si>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</si>
  <si>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</si>
  <si>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</si>
  <si>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</si>
  <si>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</si>
  <si>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</si>
  <si>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</si>
  <si>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</si>
  <si>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</si>
  <si>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</si>
  <si>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</si>
  <si>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</si>
  <si>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</si>
  <si>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Puerto Rico</t>
  </si>
  <si>
    <t>Romania</t>
  </si>
  <si>
    <t>Russian Federation</t>
  </si>
  <si>
    <t>Rwanda</t>
  </si>
  <si>
    <t>Saudi Arabia</t>
  </si>
  <si>
    <t>Senegal</t>
  </si>
  <si>
    <t>Serbia and Montenegro</t>
  </si>
  <si>
    <t>Sierra Leone</t>
  </si>
  <si>
    <t>Singapore</t>
  </si>
  <si>
    <t>Slovak Republic</t>
  </si>
  <si>
    <t>Slovenia</t>
  </si>
  <si>
    <t>South Africa</t>
  </si>
  <si>
    <t>Spain</t>
  </si>
  <si>
    <t>Sri Lanka</t>
  </si>
  <si>
    <t>Sweden</t>
  </si>
  <si>
    <t>Switzerland</t>
  </si>
  <si>
    <t>Syrian Arab Republic</t>
  </si>
  <si>
    <t>Taiwan, China</t>
  </si>
  <si>
    <t>Tanzania</t>
  </si>
  <si>
    <t>Thailand</t>
  </si>
  <si>
    <t>Togo</t>
  </si>
  <si>
    <t>Tunisia</t>
  </si>
  <si>
    <t>Turkey</t>
  </si>
  <si>
    <t>Uganda</t>
  </si>
  <si>
    <t>Ukraine</t>
  </si>
  <si>
    <t>United Arab Emirates</t>
  </si>
  <si>
    <t>United Kingdom</t>
  </si>
  <si>
    <t>United States</t>
  </si>
  <si>
    <t>Uruguay</t>
  </si>
  <si>
    <t>Uzbekistan</t>
  </si>
  <si>
    <t>Venezuela</t>
  </si>
  <si>
    <t>Vietnam</t>
  </si>
  <si>
    <t>Yemen, Rep.</t>
  </si>
  <si>
    <t>Zambia</t>
  </si>
  <si>
    <t>Zimbabwe</t>
  </si>
  <si>
    <t>Doing Business; Enforcing Contracts</t>
  </si>
  <si>
    <t>Region</t>
  </si>
  <si>
    <t>Number of Procedures</t>
  </si>
  <si>
    <t>Duration (days)</t>
  </si>
  <si>
    <t>Cost (% GNI per capita)</t>
  </si>
  <si>
    <t>Procedural Complexity Index</t>
  </si>
  <si>
    <t>or</t>
  </si>
  <si>
    <t>Economy</t>
  </si>
  <si>
    <t>East Asia &amp; Pacific</t>
  </si>
  <si>
    <t>Europe &amp; Central Asia</t>
  </si>
  <si>
    <t>Latin America &amp; Caribbean</t>
  </si>
  <si>
    <t>Middle East &amp; North Africa</t>
  </si>
  <si>
    <t>OECD: High income</t>
  </si>
  <si>
    <t>South Asia</t>
  </si>
  <si>
    <t>Sub-Saharan Africa</t>
  </si>
  <si>
    <t>Albania</t>
  </si>
  <si>
    <t>Algeria</t>
  </si>
  <si>
    <t>Angola</t>
  </si>
  <si>
    <t>Argentina</t>
  </si>
  <si>
    <t>Armenia</t>
  </si>
  <si>
    <t>Australia</t>
  </si>
  <si>
    <t>Austria</t>
  </si>
  <si>
    <t>Azerbaijan</t>
  </si>
  <si>
    <t>Bangladesh</t>
  </si>
  <si>
    <t>Belarus</t>
  </si>
  <si>
    <t>Belgium</t>
  </si>
  <si>
    <t>Benin</t>
  </si>
  <si>
    <t>Bolivia</t>
  </si>
  <si>
    <t>Bosnia and Herzegovina</t>
  </si>
  <si>
    <t>Botswana</t>
  </si>
  <si>
    <t>..</t>
  </si>
  <si>
    <t>Brazil</t>
  </si>
  <si>
    <t>Bulgaria</t>
  </si>
  <si>
    <t>Burkina Faso</t>
  </si>
  <si>
    <t>Burundi</t>
  </si>
  <si>
    <t>Cambodia</t>
  </si>
  <si>
    <t>Cameroon</t>
  </si>
  <si>
    <t>Canada</t>
  </si>
  <si>
    <t>Central African Republic</t>
  </si>
  <si>
    <t>..</t>
  </si>
  <si>
    <t>..</t>
  </si>
  <si>
    <t>..</t>
  </si>
  <si>
    <t>..</t>
  </si>
  <si>
    <t>Chad</t>
  </si>
  <si>
    <t>Chile</t>
  </si>
  <si>
    <t>China</t>
  </si>
  <si>
    <t>Colombia</t>
  </si>
  <si>
    <t>Congo, Dem. Rep.</t>
  </si>
  <si>
    <t>Congo, Rep.</t>
  </si>
  <si>
    <t>Costa Rica</t>
  </si>
  <si>
    <t>Cote d'Ivoire</t>
  </si>
  <si>
    <t>Croatia</t>
  </si>
  <si>
    <t>Czech Republic</t>
  </si>
  <si>
    <t>Denmark</t>
  </si>
  <si>
    <t>Dominican Republic</t>
  </si>
  <si>
    <t>Ecuador</t>
  </si>
  <si>
    <t>Egypt, Arab Rep.</t>
  </si>
  <si>
    <t>El Salvador</t>
  </si>
  <si>
    <t>Ethiopia</t>
  </si>
  <si>
    <t>Finland</t>
  </si>
  <si>
    <t>France</t>
  </si>
  <si>
    <t>Georgia</t>
  </si>
  <si>
    <t>Germany</t>
  </si>
  <si>
    <t>Ghana</t>
  </si>
  <si>
    <t>Greece</t>
  </si>
  <si>
    <t>Guatemala</t>
  </si>
  <si>
    <t>Guinea</t>
  </si>
  <si>
    <t>Haiti</t>
  </si>
  <si>
    <t>Honduras</t>
  </si>
  <si>
    <t>Hong Kong, China</t>
  </si>
  <si>
    <t>Hungary</t>
  </si>
  <si>
    <t>India</t>
  </si>
  <si>
    <t>Indonesia</t>
  </si>
  <si>
    <t>Iran, Islamic Rep.</t>
  </si>
  <si>
    <t>Ireland</t>
  </si>
  <si>
    <t>Israel</t>
  </si>
  <si>
    <t>Italy</t>
  </si>
  <si>
    <t>Jamaica</t>
  </si>
  <si>
    <t>Japan</t>
  </si>
  <si>
    <t>Jordan</t>
  </si>
  <si>
    <t>Kazakhstan</t>
  </si>
  <si>
    <t>Kenya</t>
  </si>
  <si>
    <t>Korea, Rep.</t>
  </si>
  <si>
    <t>Kuwait</t>
  </si>
  <si>
    <t>Kyrgyz Republic</t>
  </si>
  <si>
    <t>Lao PDR</t>
  </si>
  <si>
    <t>..</t>
  </si>
  <si>
    <t>..</t>
  </si>
  <si>
    <t>Latvia</t>
  </si>
  <si>
    <t>Lebanon</t>
  </si>
  <si>
    <t>Lesotho</t>
  </si>
  <si>
    <t>..</t>
  </si>
  <si>
    <t>..</t>
  </si>
  <si>
    <t>..</t>
  </si>
  <si>
    <t>..</t>
  </si>
  <si>
    <t>Lithuania</t>
  </si>
  <si>
    <t>Macedonia, FYR</t>
  </si>
  <si>
    <t>Madagascar</t>
  </si>
  <si>
    <t>Malawi</t>
  </si>
  <si>
    <t>Malaysia</t>
  </si>
  <si>
    <t>Mali</t>
  </si>
  <si>
    <t>Mauritania</t>
  </si>
  <si>
    <t>..</t>
  </si>
  <si>
    <t>..</t>
  </si>
  <si>
    <t>..</t>
  </si>
  <si>
    <t>..</t>
  </si>
  <si>
    <t>Mexico</t>
  </si>
  <si>
    <t>Moldova</t>
  </si>
  <si>
    <t>Mongolia</t>
  </si>
  <si>
    <t>Morocco</t>
  </si>
  <si>
    <t>Mozambique</t>
  </si>
  <si>
    <t>Namibia</t>
  </si>
  <si>
    <t>..</t>
  </si>
  <si>
    <t>..</t>
  </si>
  <si>
    <t>..</t>
  </si>
  <si>
    <t>..</t>
  </si>
  <si>
    <t>Nepal</t>
  </si>
  <si>
    <t>Netherlands</t>
  </si>
  <si>
    <t>New Zealand</t>
  </si>
  <si>
    <t>Nicaragua</t>
  </si>
  <si>
    <t>Niger</t>
  </si>
  <si>
    <t>Nigeria</t>
  </si>
  <si>
    <t>Norway</t>
  </si>
  <si>
    <t>Oman</t>
  </si>
  <si>
    <t>Pakistan</t>
  </si>
  <si>
    <t>Panama</t>
  </si>
  <si>
    <t>Papua New Guinea</t>
  </si>
  <si>
    <t>Paraguay</t>
  </si>
  <si>
    <t>Peru</t>
  </si>
  <si>
    <t>Philippines</t>
  </si>
  <si>
    <t>Poland</t>
  </si>
  <si>
    <t>Portugal</t>
  </si>
  <si>
    <t>Puerto Rico</t>
  </si>
  <si>
    <t>Romania</t>
  </si>
  <si>
    <t>Russian Federation</t>
  </si>
  <si>
    <t>Rwanda</t>
  </si>
  <si>
    <t>..</t>
  </si>
  <si>
    <t>Saudi Arabia</t>
  </si>
  <si>
    <t>..</t>
  </si>
  <si>
    <t>Senegal</t>
  </si>
  <si>
    <t>Serbia and Montenegro</t>
  </si>
  <si>
    <t>Sierra Leone</t>
  </si>
  <si>
    <t>Singapore</t>
  </si>
  <si>
    <t>Slovak Republic</t>
  </si>
  <si>
    <t>Slovenia</t>
  </si>
  <si>
    <t>South Africa</t>
  </si>
  <si>
    <t>Spain</t>
  </si>
  <si>
    <t>Sri Lanka</t>
  </si>
  <si>
    <t>Sweden</t>
  </si>
  <si>
    <t>Switzerland</t>
  </si>
  <si>
    <t>Syrian Arab Republic</t>
  </si>
  <si>
    <t>Taiwan, China</t>
  </si>
  <si>
    <t>Tanzania</t>
  </si>
  <si>
    <t>Thailand</t>
  </si>
  <si>
    <t>Togo</t>
  </si>
  <si>
    <t>Tunisia</t>
  </si>
  <si>
    <t>Turkey</t>
  </si>
  <si>
    <t>Uganda</t>
  </si>
  <si>
    <t>Ukraine</t>
  </si>
  <si>
    <t>United Arab Emirates</t>
  </si>
  <si>
    <t>United Kingdom</t>
  </si>
  <si>
    <t>United States</t>
  </si>
  <si>
    <t>Uruguay</t>
  </si>
  <si>
    <t>Uzbekistan</t>
  </si>
  <si>
    <t>Venezuela</t>
  </si>
  <si>
    <t>Vietnam</t>
  </si>
  <si>
    <t>Yemen, Rep.</t>
  </si>
  <si>
    <t>Zambia</t>
  </si>
  <si>
    <t>Zimbabwe</t>
  </si>
  <si>
    <t>Doing Business; Getting Credit</t>
  </si>
  <si>
    <t>Region</t>
  </si>
  <si>
    <t>Has Public Credit Registry?</t>
  </si>
  <si>
    <t>Public Credit Registry (year est.)</t>
  </si>
  <si>
    <t>Public Credit Registry Coverage (borrowers per 1000 capita)</t>
  </si>
  <si>
    <t>Public Credit Registry Index</t>
  </si>
  <si>
    <t>Has Private Credit Bureau?</t>
  </si>
  <si>
    <t>Private Bureau Coverage (borrowers per 1000 capita)</t>
  </si>
  <si>
    <t>Creditor Rights Index</t>
  </si>
  <si>
    <t>or</t>
  </si>
  <si>
    <t>Economy</t>
  </si>
  <si>
    <t>East Asia &amp; Pacific</t>
  </si>
  <si>
    <t xml:space="preserve"> </t>
  </si>
  <si>
    <t xml:space="preserve"> </t>
  </si>
  <si>
    <t xml:space="preserve"> </t>
  </si>
  <si>
    <t>Europe &amp; Central Asia</t>
  </si>
  <si>
    <t xml:space="preserve"> </t>
  </si>
  <si>
    <t xml:space="preserve"> </t>
  </si>
  <si>
    <t xml:space="preserve"> </t>
  </si>
  <si>
    <t>Latin America &amp; Caribbean</t>
  </si>
  <si>
    <t xml:space="preserve"> </t>
  </si>
  <si>
    <t xml:space="preserve"> </t>
  </si>
  <si>
    <t xml:space="preserve"> </t>
  </si>
  <si>
    <t>Middle East &amp; North Africa</t>
  </si>
  <si>
    <t xml:space="preserve"> </t>
  </si>
  <si>
    <t xml:space="preserve"> </t>
  </si>
  <si>
    <t xml:space="preserve"> </t>
  </si>
  <si>
    <t>OECD: High income</t>
  </si>
  <si>
    <t xml:space="preserve"> </t>
  </si>
  <si>
    <t xml:space="preserve"> </t>
  </si>
  <si>
    <t xml:space="preserve"> </t>
  </si>
  <si>
    <t>South Asia</t>
  </si>
  <si>
    <t xml:space="preserve"> </t>
  </si>
  <si>
    <t xml:space="preserve"> </t>
  </si>
  <si>
    <t xml:space="preserve"> </t>
  </si>
  <si>
    <t>Sub-Saharan Africa</t>
  </si>
  <si>
    <t xml:space="preserve"> </t>
  </si>
  <si>
    <t xml:space="preserve"> </t>
  </si>
  <si>
    <t xml:space="preserve"> </t>
  </si>
  <si>
    <t>Albania</t>
  </si>
  <si>
    <t>No</t>
  </si>
  <si>
    <t>..</t>
  </si>
  <si>
    <t>No</t>
  </si>
  <si>
    <t>Algeria</t>
  </si>
  <si>
    <t>No</t>
  </si>
  <si>
    <t>..</t>
  </si>
  <si>
    <t>No</t>
  </si>
  <si>
    <t>Angola</t>
  </si>
  <si>
    <r>
      <t>Public credit registry coverage</t>
    </r>
    <r>
      <rPr>
        <vertAlign val="superscript"/>
        <sz val="10"/>
        <color indexed="10"/>
        <rFont val="Arial"/>
        <family val="2"/>
      </rPr>
      <t>3</t>
    </r>
    <r>
      <rPr>
        <sz val="10"/>
        <color indexed="10"/>
        <rFont val="Arial"/>
        <family val="2"/>
      </rPr>
      <t xml:space="preserve"> </t>
    </r>
  </si>
  <si>
    <r>
      <t>Private bureau coverage</t>
    </r>
    <r>
      <rPr>
        <vertAlign val="superscript"/>
        <sz val="10"/>
        <color indexed="10"/>
        <rFont val="Arial"/>
        <family val="2"/>
      </rPr>
      <t>4</t>
    </r>
    <r>
      <rPr>
        <sz val="10"/>
        <color indexed="10"/>
        <rFont val="Arial"/>
        <family val="2"/>
      </rPr>
      <t xml:space="preserve"> </t>
    </r>
  </si>
  <si>
    <t>Yes</t>
  </si>
  <si>
    <t>No</t>
  </si>
  <si>
    <t>Argentina</t>
  </si>
  <si>
    <t>Yes</t>
  </si>
  <si>
    <t>Yes</t>
  </si>
  <si>
    <t>Armenia</t>
  </si>
  <si>
    <t>No</t>
  </si>
  <si>
    <t>..</t>
  </si>
  <si>
    <t>No</t>
  </si>
  <si>
    <t>Australia</t>
  </si>
  <si>
    <t>No</t>
  </si>
  <si>
    <t>..</t>
  </si>
  <si>
    <t>Yes</t>
  </si>
  <si>
    <t>Austria</t>
  </si>
  <si>
    <t>Yes</t>
  </si>
  <si>
    <t>Yes</t>
  </si>
  <si>
    <t>Azerbaijan</t>
  </si>
  <si>
    <t>No</t>
  </si>
  <si>
    <t>..</t>
  </si>
  <si>
    <t>No</t>
  </si>
  <si>
    <t>Bangladesh</t>
  </si>
  <si>
    <t>Yes</t>
  </si>
  <si>
    <t>No</t>
  </si>
  <si>
    <t>Belarus</t>
  </si>
  <si>
    <t>Yes</t>
  </si>
  <si>
    <t>..</t>
  </si>
  <si>
    <t>No</t>
  </si>
  <si>
    <t>Belgium</t>
  </si>
  <si>
    <t>Yes</t>
  </si>
  <si>
    <t>Yes</t>
  </si>
  <si>
    <t>Benin</t>
  </si>
  <si>
    <t>Yes</t>
  </si>
  <si>
    <t>No</t>
  </si>
  <si>
    <t>Bolivia</t>
  </si>
  <si>
    <t>Yes</t>
  </si>
  <si>
    <t>Yes</t>
  </si>
  <si>
    <t>Bosnia and Herzegovina</t>
  </si>
  <si>
    <t>No</t>
  </si>
  <si>
    <t>..</t>
  </si>
  <si>
    <t>Yes</t>
  </si>
  <si>
    <t>Botswana</t>
  </si>
  <si>
    <t>No</t>
  </si>
  <si>
    <t>..</t>
  </si>
  <si>
    <t>Yes</t>
  </si>
  <si>
    <t>Brazil</t>
  </si>
  <si>
    <t>Yes</t>
  </si>
  <si>
    <t>Yes</t>
  </si>
  <si>
    <t>Bulgaria</t>
  </si>
  <si>
    <t>Yes</t>
  </si>
  <si>
    <t>No</t>
  </si>
  <si>
    <t>Burkina Faso</t>
  </si>
  <si>
    <t>Yes</t>
  </si>
  <si>
    <t>No</t>
  </si>
  <si>
    <t>Burundi</t>
  </si>
  <si>
    <t>Yes</t>
  </si>
  <si>
    <t>No</t>
  </si>
  <si>
    <t>Cambodia</t>
  </si>
  <si>
    <t>No</t>
  </si>
  <si>
    <t>..</t>
  </si>
  <si>
    <t>No</t>
  </si>
  <si>
    <t>Cameroon</t>
  </si>
  <si>
    <t>Yes</t>
  </si>
  <si>
    <t>No</t>
  </si>
  <si>
    <t>Canada</t>
  </si>
  <si>
    <t>No</t>
  </si>
  <si>
    <t>..</t>
  </si>
  <si>
    <t>Yes</t>
  </si>
  <si>
    <t>Central African Republic</t>
  </si>
  <si>
    <t>Yes</t>
  </si>
  <si>
    <t>No</t>
  </si>
  <si>
    <t>Chad</t>
  </si>
  <si>
    <t>Yes</t>
  </si>
  <si>
    <t>No</t>
  </si>
  <si>
    <t>Chile</t>
  </si>
  <si>
    <t>Yes</t>
  </si>
  <si>
    <t>Yes</t>
  </si>
  <si>
    <t>China</t>
  </si>
  <si>
    <t>Yes</t>
  </si>
  <si>
    <t>No</t>
  </si>
  <si>
    <t>Colombia</t>
  </si>
  <si>
    <t>No</t>
  </si>
  <si>
    <t>..</t>
  </si>
  <si>
    <t>Yes</t>
  </si>
  <si>
    <t>Congo, Dem. Rep.</t>
  </si>
  <si>
    <t>No</t>
  </si>
  <si>
    <t>..</t>
  </si>
  <si>
    <t>No</t>
  </si>
  <si>
    <t>Congo, Rep.</t>
  </si>
  <si>
    <t>Yes</t>
  </si>
  <si>
    <t>No</t>
  </si>
  <si>
    <t>Costa Rica</t>
  </si>
  <si>
    <t>Yes</t>
  </si>
  <si>
    <t>Yes</t>
  </si>
  <si>
    <t>Cote d'Ivoire</t>
  </si>
  <si>
    <t>Yes</t>
  </si>
  <si>
    <t>No</t>
  </si>
  <si>
    <t>Croatia</t>
  </si>
  <si>
    <t>No</t>
  </si>
  <si>
    <t>..</t>
  </si>
  <si>
    <t>No</t>
  </si>
  <si>
    <t>Czech Republic</t>
  </si>
  <si>
    <t>Yes</t>
  </si>
  <si>
    <t>Yes</t>
  </si>
  <si>
    <t>Denmark</t>
  </si>
  <si>
    <t>No</t>
  </si>
  <si>
    <t>..</t>
  </si>
  <si>
    <t>Yes</t>
  </si>
  <si>
    <t>Dominican Republic</t>
  </si>
  <si>
    <t>Yes</t>
  </si>
  <si>
    <t>..</t>
  </si>
  <si>
    <t>Yes</t>
  </si>
  <si>
    <t>Ecuador</t>
  </si>
  <si>
    <t>Yes</t>
  </si>
  <si>
    <t>No</t>
  </si>
  <si>
    <t>Egypt, Arab Rep.</t>
  </si>
  <si>
    <t>Yes</t>
  </si>
  <si>
    <t>..</t>
  </si>
  <si>
    <t>No</t>
  </si>
  <si>
    <t>El Salvador</t>
  </si>
  <si>
    <t>Yes</t>
  </si>
  <si>
    <t>Yes</t>
  </si>
  <si>
    <t>Ethiopia</t>
  </si>
  <si>
    <t>No</t>
  </si>
  <si>
    <t>..</t>
  </si>
  <si>
    <t>No</t>
  </si>
  <si>
    <t>Finland</t>
  </si>
  <si>
    <t>No</t>
  </si>
  <si>
    <t>..</t>
  </si>
  <si>
    <t>Yes</t>
  </si>
  <si>
    <t>France</t>
  </si>
  <si>
    <t>Yes</t>
  </si>
  <si>
    <t>No</t>
  </si>
  <si>
    <t>Georgia</t>
  </si>
  <si>
    <t>No</t>
  </si>
  <si>
    <t>..</t>
  </si>
  <si>
    <t>No</t>
  </si>
  <si>
    <t>Germany</t>
  </si>
  <si>
    <t>Yes</t>
  </si>
  <si>
    <t>Yes</t>
  </si>
  <si>
    <t>Ghana</t>
  </si>
  <si>
    <t>No</t>
  </si>
  <si>
    <t>..</t>
  </si>
  <si>
    <t>Yes</t>
  </si>
  <si>
    <t>Greece</t>
  </si>
  <si>
    <t>No</t>
  </si>
  <si>
    <t>Yes</t>
  </si>
  <si>
    <t>Guatemala</t>
  </si>
  <si>
    <t>No</t>
  </si>
  <si>
    <t>..</t>
  </si>
  <si>
    <t>Yes</t>
  </si>
  <si>
    <t>Guinea</t>
  </si>
  <si>
    <t>Yes</t>
  </si>
  <si>
    <t>..</t>
  </si>
  <si>
    <t>..</t>
  </si>
  <si>
    <t>..</t>
  </si>
  <si>
    <t>No</t>
  </si>
  <si>
    <t>Haiti</t>
  </si>
  <si>
    <t>Yes</t>
  </si>
  <si>
    <t>No</t>
  </si>
  <si>
    <t>Honduras</t>
  </si>
  <si>
    <t>Yes</t>
  </si>
  <si>
    <t>No</t>
  </si>
  <si>
    <t>Hong Kong, China</t>
  </si>
  <si>
    <t>No</t>
  </si>
  <si>
    <t>..</t>
  </si>
  <si>
    <t>Yes</t>
  </si>
  <si>
    <t>Hungary</t>
  </si>
  <si>
    <t>No</t>
  </si>
  <si>
    <t>..</t>
  </si>
  <si>
    <t>Yes</t>
  </si>
  <si>
    <t>India</t>
  </si>
  <si>
    <t>No</t>
  </si>
  <si>
    <t>..</t>
  </si>
  <si>
    <t>No</t>
  </si>
  <si>
    <t>Indonesia</t>
  </si>
  <si>
    <t>Yes</t>
  </si>
  <si>
    <t>No</t>
  </si>
  <si>
    <t>Iran, Islamic Rep.</t>
  </si>
  <si>
    <t>Yes</t>
  </si>
  <si>
    <t>..</t>
  </si>
  <si>
    <t>No</t>
  </si>
  <si>
    <t>Ireland</t>
  </si>
  <si>
    <t>No</t>
  </si>
  <si>
    <t>..</t>
  </si>
  <si>
    <t>Yes</t>
  </si>
  <si>
    <t>Israel</t>
  </si>
  <si>
    <t>No</t>
  </si>
  <si>
    <t>..</t>
  </si>
  <si>
    <t>Yes</t>
  </si>
  <si>
    <t>Italy</t>
  </si>
  <si>
    <t>Yes</t>
  </si>
  <si>
    <t>Yes</t>
  </si>
  <si>
    <t>Jamaica</t>
  </si>
  <si>
    <t>No</t>
  </si>
  <si>
    <t>..</t>
  </si>
  <si>
    <t>No</t>
  </si>
  <si>
    <t>Japan</t>
  </si>
  <si>
    <t>No</t>
  </si>
  <si>
    <t>..</t>
  </si>
  <si>
    <t>Yes</t>
  </si>
  <si>
    <t>Jordan</t>
  </si>
  <si>
    <t>Yes</t>
  </si>
  <si>
    <t>No</t>
  </si>
  <si>
    <t>Kazakhstan</t>
  </si>
  <si>
    <t>No</t>
  </si>
  <si>
    <t>..</t>
  </si>
  <si>
    <t>No</t>
  </si>
  <si>
    <t>Kenya</t>
  </si>
  <si>
    <t>No</t>
  </si>
  <si>
    <t>..</t>
  </si>
  <si>
    <t>Yes</t>
  </si>
  <si>
    <t>Korea, Rep.</t>
  </si>
  <si>
    <t>No</t>
  </si>
  <si>
    <t>..</t>
  </si>
  <si>
    <t>Yes</t>
  </si>
  <si>
    <t>Kuwait</t>
  </si>
  <si>
    <t>No</t>
  </si>
  <si>
    <t>..</t>
  </si>
  <si>
    <t>Yes</t>
  </si>
  <si>
    <t>Kyrgyz Republic</t>
  </si>
  <si>
    <t>No</t>
  </si>
  <si>
    <t>..</t>
  </si>
  <si>
    <t>No</t>
  </si>
  <si>
    <t>Lao PDR</t>
  </si>
  <si>
    <t>Yes</t>
  </si>
  <si>
    <t>..</t>
  </si>
  <si>
    <t>..</t>
  </si>
  <si>
    <t>No</t>
  </si>
  <si>
    <t>Latvia</t>
  </si>
  <si>
    <t>No</t>
  </si>
  <si>
    <t>..</t>
  </si>
  <si>
    <t>No</t>
  </si>
  <si>
    <t>Lebanon</t>
  </si>
  <si>
    <t>No</t>
  </si>
  <si>
    <t>..</t>
  </si>
  <si>
    <t>No</t>
  </si>
  <si>
    <t>Lesotho</t>
  </si>
  <si>
    <t>No</t>
  </si>
  <si>
    <t>..</t>
  </si>
  <si>
    <t>No</t>
  </si>
  <si>
    <t>Lithuania</t>
  </si>
  <si>
    <t>Yes</t>
  </si>
  <si>
    <t>No</t>
  </si>
  <si>
    <t>Macedonia, FYR</t>
  </si>
  <si>
    <t>Yes</t>
  </si>
  <si>
    <t>No</t>
  </si>
  <si>
    <t>Madagascar</t>
  </si>
  <si>
    <t>Yes</t>
  </si>
  <si>
    <t>No</t>
  </si>
  <si>
    <t>Malawi</t>
  </si>
  <si>
    <t>No</t>
  </si>
  <si>
    <t>..</t>
  </si>
  <si>
    <t>No</t>
  </si>
  <si>
    <t>Malaysia</t>
  </si>
  <si>
    <t>Yes</t>
  </si>
  <si>
    <t>Yes</t>
  </si>
  <si>
    <t>Mali</t>
  </si>
  <si>
    <t>Yes</t>
  </si>
  <si>
    <t>No</t>
  </si>
  <si>
    <t>Mauritania</t>
  </si>
  <si>
    <t>Yes</t>
  </si>
  <si>
    <t>..</t>
  </si>
  <si>
    <t>..</t>
  </si>
  <si>
    <t>..</t>
  </si>
  <si>
    <t>No</t>
  </si>
  <si>
    <t>Mexico</t>
  </si>
  <si>
    <t>No</t>
  </si>
  <si>
    <t>..</t>
  </si>
  <si>
    <t>Yes</t>
  </si>
  <si>
    <t>Moldova</t>
  </si>
  <si>
    <t>No</t>
  </si>
  <si>
    <t>..</t>
  </si>
  <si>
    <t>No</t>
  </si>
  <si>
    <t>Mongolia</t>
  </si>
  <si>
    <t>Yes</t>
  </si>
  <si>
    <t>No</t>
  </si>
  <si>
    <t>Morocco</t>
  </si>
  <si>
    <t>Yes</t>
  </si>
  <si>
    <t>..</t>
  </si>
  <si>
    <t>No</t>
  </si>
  <si>
    <t>Mozambique</t>
  </si>
  <si>
    <t>Yes</t>
  </si>
  <si>
    <t>No</t>
  </si>
  <si>
    <t>Namibia</t>
  </si>
  <si>
    <t>No</t>
  </si>
  <si>
    <t>..</t>
  </si>
  <si>
    <t>Yes</t>
  </si>
  <si>
    <t>..</t>
  </si>
  <si>
    <t>..</t>
  </si>
  <si>
    <t>Nepal</t>
  </si>
  <si>
    <t>No</t>
  </si>
  <si>
    <t>..</t>
  </si>
  <si>
    <t>No</t>
  </si>
  <si>
    <t>Netherlands</t>
  </si>
  <si>
    <t>No</t>
  </si>
  <si>
    <t>..</t>
  </si>
  <si>
    <t>Yes</t>
  </si>
  <si>
    <t>New Zealand</t>
  </si>
  <si>
    <t>No</t>
  </si>
  <si>
    <t>..</t>
  </si>
  <si>
    <t>Yes</t>
  </si>
  <si>
    <t>Nicaragua</t>
  </si>
  <si>
    <t>Yes</t>
  </si>
  <si>
    <t>No</t>
  </si>
  <si>
    <t>Niger</t>
  </si>
  <si>
    <t>Yes</t>
  </si>
  <si>
    <t>No</t>
  </si>
  <si>
    <t>Nigeria</t>
  </si>
  <si>
    <t>Yes</t>
  </si>
  <si>
    <t>No</t>
  </si>
  <si>
    <t>Norway</t>
  </si>
  <si>
    <t>No</t>
  </si>
  <si>
    <t>..</t>
  </si>
  <si>
    <t>Yes</t>
  </si>
  <si>
    <t>Oman</t>
  </si>
  <si>
    <t>No</t>
  </si>
  <si>
    <t>..</t>
  </si>
  <si>
    <t>No</t>
  </si>
  <si>
    <t>Pakistan</t>
  </si>
  <si>
    <t>Yes</t>
  </si>
  <si>
    <t>Yes</t>
  </si>
  <si>
    <t>Panama</t>
  </si>
  <si>
    <t>No</t>
  </si>
  <si>
    <t>..</t>
  </si>
  <si>
    <t>Yes</t>
  </si>
  <si>
    <t>Papua New Guinea</t>
  </si>
  <si>
    <t>No</t>
  </si>
  <si>
    <t>..</t>
  </si>
  <si>
    <t>No</t>
  </si>
  <si>
    <t>Paraguay</t>
  </si>
  <si>
    <t>Yes</t>
  </si>
  <si>
    <t>..</t>
  </si>
  <si>
    <t>..</t>
  </si>
  <si>
    <t>Yes</t>
  </si>
  <si>
    <t>..</t>
  </si>
  <si>
    <t>Peru</t>
  </si>
  <si>
    <t>Yes</t>
  </si>
  <si>
    <t>Yes</t>
  </si>
  <si>
    <t>Philippines</t>
  </si>
  <si>
    <t>No</t>
  </si>
  <si>
    <t>..</t>
  </si>
  <si>
    <t>Yes</t>
  </si>
  <si>
    <t>Poland</t>
  </si>
  <si>
    <t>No</t>
  </si>
  <si>
    <t>..</t>
  </si>
  <si>
    <t>Yes</t>
  </si>
  <si>
    <t>Portugal</t>
  </si>
  <si>
    <t>Yes</t>
  </si>
  <si>
    <t>Yes</t>
  </si>
  <si>
    <t>Puerto Rico</t>
  </si>
  <si>
    <t>No</t>
  </si>
  <si>
    <t>..</t>
  </si>
  <si>
    <t>Yes</t>
  </si>
  <si>
    <t>Romania</t>
  </si>
  <si>
    <t>Yes</t>
  </si>
  <si>
    <t>No</t>
  </si>
  <si>
    <t>Russian Federation</t>
  </si>
  <si>
    <t>No</t>
  </si>
  <si>
    <t>..</t>
  </si>
  <si>
    <t>No</t>
  </si>
  <si>
    <t>Rwanda</t>
  </si>
  <si>
    <t>Yes</t>
  </si>
  <si>
    <t>No</t>
  </si>
  <si>
    <t>Saudi Arabia</t>
  </si>
  <si>
    <t>Yes</t>
  </si>
  <si>
    <t>Yes</t>
  </si>
  <si>
    <t>..</t>
  </si>
  <si>
    <t>Senegal</t>
  </si>
  <si>
    <t>Yes</t>
  </si>
  <si>
    <t>No</t>
  </si>
  <si>
    <t>Serbia and Montenegro</t>
  </si>
  <si>
    <t>Yes</t>
  </si>
  <si>
    <t>No</t>
  </si>
  <si>
    <t>Sierra Leone</t>
  </si>
  <si>
    <t>No</t>
  </si>
  <si>
    <t>..</t>
  </si>
  <si>
    <t>No</t>
  </si>
  <si>
    <t>Singapore</t>
  </si>
  <si>
    <t>No</t>
  </si>
  <si>
    <t>..</t>
  </si>
  <si>
    <t>Yes</t>
  </si>
  <si>
    <t>Slovak Republic</t>
  </si>
  <si>
    <t>Yes</t>
  </si>
  <si>
    <t>No</t>
  </si>
  <si>
    <t>Slovenia</t>
  </si>
  <si>
    <t>Yes</t>
  </si>
  <si>
    <t>No</t>
  </si>
  <si>
    <t>South Africa</t>
  </si>
  <si>
    <t>No</t>
  </si>
  <si>
    <t>..</t>
  </si>
  <si>
    <t>Yes</t>
  </si>
  <si>
    <t>Spain</t>
  </si>
  <si>
    <t>Yes</t>
  </si>
  <si>
    <t>Yes</t>
  </si>
  <si>
    <t>Sri Lanka</t>
  </si>
  <si>
    <t>No</t>
  </si>
  <si>
    <t>..</t>
  </si>
  <si>
    <t>Yes</t>
  </si>
  <si>
    <t>Sweden</t>
  </si>
  <si>
    <t>No</t>
  </si>
  <si>
    <t>..</t>
  </si>
  <si>
    <t>Yes</t>
  </si>
  <si>
    <t>Switzerland</t>
  </si>
  <si>
    <t>No</t>
  </si>
  <si>
    <t>..</t>
  </si>
  <si>
    <t>Yes</t>
  </si>
  <si>
    <t>Syrian Arab Republic</t>
  </si>
  <si>
    <t>No</t>
  </si>
  <si>
    <t>..</t>
  </si>
  <si>
    <t>No</t>
  </si>
  <si>
    <t>Taiwan, China</t>
  </si>
  <si>
    <t>Yes</t>
  </si>
  <si>
    <t>Yes</t>
  </si>
  <si>
    <t>..</t>
  </si>
  <si>
    <t>Tanzania</t>
  </si>
  <si>
    <t>No</t>
  </si>
  <si>
    <t>..</t>
  </si>
  <si>
    <t>No</t>
  </si>
  <si>
    <t>Thailand</t>
  </si>
  <si>
    <t>No</t>
  </si>
  <si>
    <t>..</t>
  </si>
  <si>
    <t>Yes</t>
  </si>
  <si>
    <t>Togo</t>
  </si>
  <si>
    <t>Yes</t>
  </si>
  <si>
    <t>No</t>
  </si>
  <si>
    <t>Tunisia</t>
  </si>
  <si>
    <t>Yes</t>
  </si>
  <si>
    <t>No</t>
  </si>
  <si>
    <t>Turkey</t>
  </si>
  <si>
    <t>Yes</t>
  </si>
  <si>
    <t>Yes</t>
  </si>
  <si>
    <t>Uganda</t>
  </si>
  <si>
    <t>No</t>
  </si>
  <si>
    <t>..</t>
  </si>
  <si>
    <t>No</t>
  </si>
  <si>
    <t>Ukraine</t>
  </si>
  <si>
    <t>No</t>
  </si>
  <si>
    <t>..</t>
  </si>
  <si>
    <t>No</t>
  </si>
  <si>
    <t>United Arab Emirates</t>
  </si>
  <si>
    <t>Yes</t>
  </si>
  <si>
    <t>No</t>
  </si>
  <si>
    <t>United Kingdom</t>
  </si>
  <si>
    <t>No</t>
  </si>
  <si>
    <t>..</t>
  </si>
  <si>
    <t>Yes</t>
  </si>
  <si>
    <t>United States</t>
  </si>
  <si>
    <t>No</t>
  </si>
  <si>
    <t>..</t>
  </si>
  <si>
    <t>Yes</t>
  </si>
  <si>
    <t>Uruguay</t>
  </si>
  <si>
    <t>Yes</t>
  </si>
  <si>
    <t>Yes</t>
  </si>
  <si>
    <t>Uzbekistan</t>
  </si>
  <si>
    <t>No</t>
  </si>
  <si>
    <t>..</t>
  </si>
  <si>
    <t>No</t>
  </si>
  <si>
    <t>Venezuela</t>
  </si>
  <si>
    <t>Yes</t>
  </si>
  <si>
    <t>No</t>
  </si>
  <si>
    <t>Vietnam</t>
  </si>
  <si>
    <t>Yes</t>
  </si>
  <si>
    <t>No</t>
  </si>
  <si>
    <t>Yemen, Rep.</t>
  </si>
  <si>
    <t>Yes</t>
  </si>
  <si>
    <t>No</t>
  </si>
  <si>
    <t>Zambia</t>
  </si>
  <si>
    <t>No</t>
  </si>
  <si>
    <t>..</t>
  </si>
  <si>
    <t>No</t>
  </si>
  <si>
    <t>Zimbabwe</t>
  </si>
  <si>
    <t>No</t>
  </si>
  <si>
    <t>..</t>
  </si>
  <si>
    <t>No</t>
  </si>
  <si>
    <t>Doing business, closing a business</t>
  </si>
  <si>
    <t>Region</t>
  </si>
  <si>
    <t>Actual Time (in years)</t>
  </si>
  <si>
    <t>Actual Cost (% of estate)</t>
  </si>
  <si>
    <t>Goals-of-Insolvency Index</t>
  </si>
  <si>
    <t>Court-Powers Index</t>
  </si>
  <si>
    <t>or</t>
  </si>
  <si>
    <t>Economy</t>
  </si>
  <si>
    <t>East Asia &amp; Pacific</t>
  </si>
  <si>
    <t>Europe &amp; Central Asia</t>
  </si>
  <si>
    <t>Latin America &amp; Caribbean</t>
  </si>
  <si>
    <t>Middle East &amp; North Africa</t>
  </si>
  <si>
    <t>OECD: High income</t>
  </si>
  <si>
    <t>South Asia</t>
  </si>
  <si>
    <t>Sub-Saharan Africa</t>
  </si>
  <si>
    <t>Albania</t>
  </si>
  <si>
    <t>no practice</t>
  </si>
  <si>
    <t>no practice</t>
  </si>
  <si>
    <t>Algeria</t>
  </si>
  <si>
    <t>Angola</t>
  </si>
  <si>
    <t>no practice</t>
  </si>
  <si>
    <t>no practice</t>
  </si>
  <si>
    <t>Argentina</t>
  </si>
  <si>
    <t>Armenia</t>
  </si>
  <si>
    <t>Australia</t>
  </si>
  <si>
    <t>Austria</t>
  </si>
  <si>
    <t>Azerbaijan</t>
  </si>
  <si>
    <t>Bangladesh</t>
  </si>
  <si>
    <t>no practice</t>
  </si>
  <si>
    <t>no practice</t>
  </si>
  <si>
    <t>Belarus</t>
  </si>
  <si>
    <t>Belgium</t>
  </si>
  <si>
    <t>Benin</t>
  </si>
  <si>
    <t>Bolivia</t>
  </si>
  <si>
    <t>Bosnia and Herzegovina</t>
  </si>
  <si>
    <t>Botswana</t>
  </si>
  <si>
    <t>Brazil</t>
  </si>
  <si>
    <t>Bulgaria</t>
  </si>
  <si>
    <t>Burkina Faso</t>
  </si>
  <si>
    <t>Burundi</t>
  </si>
  <si>
    <t>no practice</t>
  </si>
  <si>
    <t>no practice</t>
  </si>
  <si>
    <t>Cambodia</t>
  </si>
  <si>
    <t>no practice</t>
  </si>
  <si>
    <t>no practice</t>
  </si>
  <si>
    <t>Cameroon</t>
  </si>
  <si>
    <t>Canada</t>
  </si>
  <si>
    <t>Central African Republic</t>
  </si>
  <si>
    <t>no practice</t>
  </si>
  <si>
    <t>no practice</t>
  </si>
  <si>
    <t>..</t>
  </si>
  <si>
    <t>..</t>
  </si>
  <si>
    <t>Chad</t>
  </si>
  <si>
    <t>Chile</t>
  </si>
  <si>
    <t>China</t>
  </si>
  <si>
    <t>Colombia</t>
  </si>
  <si>
    <t>Congo, Dem. Rep.</t>
  </si>
  <si>
    <t>no practice</t>
  </si>
  <si>
    <t>no practice</t>
  </si>
  <si>
    <t>Congo, Rep.</t>
  </si>
  <si>
    <t>Costa Rica</t>
  </si>
  <si>
    <t>Cote d'Ivoire</t>
  </si>
  <si>
    <t>Croatia</t>
  </si>
  <si>
    <t>Czech Republic</t>
  </si>
  <si>
    <t>Denmark</t>
  </si>
  <si>
    <t>Dominican Republic</t>
  </si>
  <si>
    <t>Ecuador</t>
  </si>
  <si>
    <t>Egypt, Arab Rep.</t>
  </si>
  <si>
    <t>El Salvador</t>
  </si>
  <si>
    <t>no practice</t>
  </si>
  <si>
    <t>no practice</t>
  </si>
  <si>
    <t>Ethiopia</t>
  </si>
  <si>
    <t>Finland</t>
  </si>
  <si>
    <t>France</t>
  </si>
  <si>
    <t>Georgia</t>
  </si>
  <si>
    <t>Germany</t>
  </si>
  <si>
    <t>Ghana</t>
  </si>
  <si>
    <t>no practice</t>
  </si>
  <si>
    <t>no practice</t>
  </si>
  <si>
    <t>Greece</t>
  </si>
  <si>
    <t>Guatemala</t>
  </si>
  <si>
    <t>Guinea</t>
  </si>
  <si>
    <t>no practice</t>
  </si>
  <si>
    <t>no practice</t>
  </si>
  <si>
    <t>Haiti</t>
  </si>
  <si>
    <t>no practice</t>
  </si>
  <si>
    <t>no practice</t>
  </si>
  <si>
    <t>Honduras</t>
  </si>
  <si>
    <t>no practice</t>
  </si>
  <si>
    <t>no practice</t>
  </si>
  <si>
    <t>Hong Kong, China</t>
  </si>
  <si>
    <t>Hungary</t>
  </si>
  <si>
    <t>India</t>
  </si>
  <si>
    <t>Indonesia</t>
  </si>
  <si>
    <t>Iran, Islamic Rep.</t>
  </si>
  <si>
    <t>Ireland</t>
  </si>
  <si>
    <t>Israel</t>
  </si>
  <si>
    <t>Italy</t>
  </si>
  <si>
    <t>Jamaica</t>
  </si>
  <si>
    <t>Japan</t>
  </si>
  <si>
    <t>Jordan</t>
  </si>
  <si>
    <t>Kazakhstan</t>
  </si>
  <si>
    <t>Kenya</t>
  </si>
  <si>
    <t>Korea, Rep.</t>
  </si>
  <si>
    <t>Kuwait</t>
  </si>
  <si>
    <t>Kyrgyz Republic</t>
  </si>
  <si>
    <t>Lao PDR</t>
  </si>
  <si>
    <t>no practice</t>
  </si>
  <si>
    <t>no practice</t>
  </si>
  <si>
    <t>Latvia</t>
  </si>
  <si>
    <t>Lebanon</t>
  </si>
  <si>
    <t>Lesotho</t>
  </si>
  <si>
    <t>no practice</t>
  </si>
  <si>
    <t>no practice</t>
  </si>
  <si>
    <t>..</t>
  </si>
  <si>
    <t>..</t>
  </si>
  <si>
    <t>Lithuania</t>
  </si>
  <si>
    <t>Macedonia, FYR</t>
  </si>
  <si>
    <t>Madagascar</t>
  </si>
  <si>
    <t>no practice</t>
  </si>
  <si>
    <t>no practice</t>
  </si>
  <si>
    <t>Malawi</t>
  </si>
  <si>
    <t>Malaysia</t>
  </si>
  <si>
    <t>Mali</t>
  </si>
  <si>
    <t>Mauritania</t>
  </si>
  <si>
    <t>Mexico</t>
  </si>
  <si>
    <t>Moldova</t>
  </si>
  <si>
    <t>Mongolia</t>
  </si>
  <si>
    <t>Morocco</t>
  </si>
  <si>
    <t>Mozambique</t>
  </si>
  <si>
    <t>no practice</t>
  </si>
  <si>
    <t>no practice</t>
  </si>
  <si>
    <t>Namibia</t>
  </si>
  <si>
    <t>no practice</t>
  </si>
  <si>
    <t>no practice</t>
  </si>
  <si>
    <t>..</t>
  </si>
  <si>
    <t>..</t>
  </si>
  <si>
    <t>Nepal</t>
  </si>
  <si>
    <t>Netherlands</t>
  </si>
  <si>
    <t>New Zealand</t>
  </si>
  <si>
    <t>Nicaragua</t>
  </si>
  <si>
    <t>Niger</t>
  </si>
  <si>
    <t>Nigeria</t>
  </si>
  <si>
    <t>Norway</t>
  </si>
  <si>
    <t>Oman</t>
  </si>
  <si>
    <t>Pakistan</t>
  </si>
  <si>
    <t>Panama</t>
  </si>
  <si>
    <t>Papua New Guinea</t>
  </si>
  <si>
    <t>no practice</t>
  </si>
  <si>
    <t>no practice</t>
  </si>
  <si>
    <t>..</t>
  </si>
  <si>
    <t>..</t>
  </si>
  <si>
    <t>Paraguay</t>
  </si>
  <si>
    <t>Peru</t>
  </si>
  <si>
    <t>Philippines</t>
  </si>
  <si>
    <t>Poland</t>
  </si>
  <si>
    <t>Portugal</t>
  </si>
  <si>
    <t>Puerto Rico</t>
  </si>
  <si>
    <t>Romania</t>
  </si>
  <si>
    <t>Russian Federation</t>
  </si>
  <si>
    <t>Rwanda</t>
  </si>
  <si>
    <t>no practice</t>
  </si>
  <si>
    <t>no practice</t>
  </si>
  <si>
    <t>Saudi Arabia</t>
  </si>
  <si>
    <t>Senegal</t>
  </si>
  <si>
    <t>Serbia and Montenegro</t>
  </si>
  <si>
    <t>Sierra Leone</t>
  </si>
  <si>
    <t>Singapore</t>
  </si>
  <si>
    <t>Slovak Republic</t>
  </si>
  <si>
    <t>Slovenia</t>
  </si>
  <si>
    <t>South Africa</t>
  </si>
  <si>
    <t>Spain</t>
  </si>
  <si>
    <t>Sri Lanka</t>
  </si>
  <si>
    <t>Sweden</t>
  </si>
  <si>
    <t>Switzerland</t>
  </si>
  <si>
    <t>Syrian Arab Republic</t>
  </si>
  <si>
    <t>Taiwan, China</t>
  </si>
  <si>
    <t>Tanzania</t>
  </si>
  <si>
    <t>Thailand</t>
  </si>
  <si>
    <t>Togo</t>
  </si>
  <si>
    <t>no practice</t>
  </si>
  <si>
    <t>no practice</t>
  </si>
  <si>
    <t>Tunisia</t>
  </si>
  <si>
    <t>Turkey</t>
  </si>
  <si>
    <t>Uganda</t>
  </si>
  <si>
    <t>Ukraine</t>
  </si>
  <si>
    <t>United Arab Emirates</t>
  </si>
  <si>
    <t>United Kingdom</t>
  </si>
  <si>
    <t>United States</t>
  </si>
  <si>
    <t>Uruguay</t>
  </si>
  <si>
    <t>Uzbekistan</t>
  </si>
  <si>
    <t>Venezuela</t>
  </si>
  <si>
    <t>Vietnam</t>
  </si>
  <si>
    <t>no practice</t>
  </si>
  <si>
    <t>no practice</t>
  </si>
  <si>
    <t>Yemen, Rep.</t>
  </si>
  <si>
    <t>Zambia</t>
  </si>
  <si>
    <t>Zimbabwe</t>
  </si>
  <si>
    <t>Activity rate</t>
  </si>
  <si>
    <t>Employment rate</t>
  </si>
  <si>
    <t>Share part-time</t>
  </si>
  <si>
    <t>Female employment rate</t>
  </si>
  <si>
    <t>Unemployment rate</t>
  </si>
  <si>
    <t>Share of long-term unemployed</t>
  </si>
  <si>
    <t>Slovenia</t>
  </si>
  <si>
    <t>Austria</t>
  </si>
  <si>
    <t>Belgium</t>
  </si>
  <si>
    <t>Denmark</t>
  </si>
  <si>
    <t>Finland</t>
  </si>
  <si>
    <t>France</t>
  </si>
  <si>
    <t>Germany</t>
  </si>
  <si>
    <t>-</t>
  </si>
  <si>
    <t>Greece</t>
  </si>
  <si>
    <t>Ireland</t>
  </si>
  <si>
    <t>Italy</t>
  </si>
  <si>
    <t>Luxembourg</t>
  </si>
  <si>
    <t>Netherlands</t>
  </si>
  <si>
    <t>Portugal</t>
  </si>
  <si>
    <t>Spain</t>
  </si>
  <si>
    <t>Sweden</t>
  </si>
  <si>
    <t>United Kingdom</t>
  </si>
  <si>
    <t>Cyprus</t>
  </si>
  <si>
    <t>-</t>
  </si>
  <si>
    <t>-</t>
  </si>
  <si>
    <t>Czech Republic</t>
  </si>
  <si>
    <t>Estonia</t>
  </si>
  <si>
    <t>Hungary</t>
  </si>
  <si>
    <t>Latvia</t>
  </si>
  <si>
    <t>-</t>
  </si>
  <si>
    <t>-</t>
  </si>
  <si>
    <t>Lithuania</t>
  </si>
  <si>
    <t>-</t>
  </si>
  <si>
    <t>-</t>
  </si>
  <si>
    <t>Malta</t>
  </si>
  <si>
    <t>Poland</t>
  </si>
  <si>
    <t>Slovak Republic</t>
  </si>
  <si>
    <t>These columns not in table!</t>
  </si>
  <si>
    <t>Population (x1000)</t>
  </si>
  <si>
    <t>Year</t>
  </si>
  <si>
    <t>2000/2001</t>
  </si>
  <si>
    <t>2000/2001</t>
  </si>
  <si>
    <t>2000/2001'</t>
  </si>
  <si>
    <t>2002'</t>
  </si>
  <si>
    <t>Slovenia</t>
  </si>
  <si>
    <t>Austria</t>
  </si>
  <si>
    <t>Belgium</t>
  </si>
  <si>
    <t>-</t>
  </si>
  <si>
    <t>Denmark</t>
  </si>
  <si>
    <t>Finland</t>
  </si>
  <si>
    <t>-</t>
  </si>
  <si>
    <t>-</t>
  </si>
  <si>
    <t>France</t>
  </si>
  <si>
    <t>Germany</t>
  </si>
  <si>
    <t>-</t>
  </si>
  <si>
    <t>-</t>
  </si>
  <si>
    <t>Greece</t>
  </si>
  <si>
    <t>Ireland</t>
  </si>
  <si>
    <t>Italy</t>
  </si>
  <si>
    <t>Luxembourg</t>
  </si>
  <si>
    <t>-</t>
  </si>
  <si>
    <t>-</t>
  </si>
  <si>
    <t>-</t>
  </si>
  <si>
    <t>-</t>
  </si>
  <si>
    <t>-</t>
  </si>
  <si>
    <t>Netherlands</t>
  </si>
  <si>
    <t>Portugal</t>
  </si>
  <si>
    <t>Spain</t>
  </si>
  <si>
    <t>Sweden</t>
  </si>
  <si>
    <t>United Kingdom</t>
  </si>
  <si>
    <t>Cyprus</t>
  </si>
  <si>
    <t>-</t>
  </si>
  <si>
    <t>-</t>
  </si>
  <si>
    <t>-</t>
  </si>
  <si>
    <t>Czech Republic</t>
  </si>
  <si>
    <t>-</t>
  </si>
  <si>
    <t>Estonia</t>
  </si>
  <si>
    <t>-</t>
  </si>
  <si>
    <t>-</t>
  </si>
  <si>
    <t>-</t>
  </si>
  <si>
    <t>Hungary</t>
  </si>
  <si>
    <t>-</t>
  </si>
  <si>
    <t>Latvia</t>
  </si>
  <si>
    <t>-</t>
  </si>
  <si>
    <t>-</t>
  </si>
  <si>
    <t>-</t>
  </si>
  <si>
    <t>Lithuania</t>
  </si>
  <si>
    <t>-</t>
  </si>
  <si>
    <t>-</t>
  </si>
  <si>
    <t>Absolute growth 1990-2002</t>
  </si>
  <si>
    <t>Relative growth 1990-2002</t>
  </si>
  <si>
    <t>Relation TFP-growth in TFP (I.e. convergence?)</t>
  </si>
  <si>
    <t>Relative growth 1992-2002</t>
  </si>
  <si>
    <t>-</t>
  </si>
  <si>
    <t>Malta</t>
  </si>
  <si>
    <t>-</t>
  </si>
  <si>
    <t>-</t>
  </si>
  <si>
    <t>-</t>
  </si>
  <si>
    <t>Poland</t>
  </si>
  <si>
    <t>-</t>
  </si>
  <si>
    <t>Slovak Republic</t>
  </si>
  <si>
    <t>-</t>
  </si>
  <si>
    <t>EU-15</t>
  </si>
  <si>
    <t>-</t>
  </si>
  <si>
    <t>-</t>
  </si>
  <si>
    <t>-</t>
  </si>
  <si>
    <t>EU-25</t>
  </si>
  <si>
    <t>-</t>
  </si>
  <si>
    <t>-</t>
  </si>
  <si>
    <t>-</t>
  </si>
  <si>
    <t>United States</t>
  </si>
  <si>
    <t>-</t>
  </si>
  <si>
    <t>Source: Groningen Growth and Development Centre and The Conference Board, Total Economy Database, February 2004, http://www.ggdc.net</t>
  </si>
  <si>
    <t>These columns not in table!</t>
  </si>
  <si>
    <t>Growth in potential GDP 1992-01</t>
  </si>
  <si>
    <t>Growth in capital stock 1992-01</t>
  </si>
  <si>
    <t>2002 guess</t>
  </si>
  <si>
    <t>Population</t>
  </si>
  <si>
    <t>Population</t>
  </si>
  <si>
    <t>Population</t>
  </si>
  <si>
    <t>Slovenia</t>
  </si>
  <si>
    <t>Austria</t>
  </si>
  <si>
    <t>Belgium</t>
  </si>
  <si>
    <t>Denmark</t>
  </si>
  <si>
    <t>Finland</t>
  </si>
  <si>
    <t>France</t>
  </si>
  <si>
    <t>Germany</t>
  </si>
  <si>
    <t>Greece</t>
  </si>
  <si>
    <t>Ireland</t>
  </si>
  <si>
    <t>Italy</t>
  </si>
  <si>
    <t>Luxembourg</t>
  </si>
  <si>
    <t>-</t>
  </si>
  <si>
    <t>Netherlands</t>
  </si>
  <si>
    <t>Portugal</t>
  </si>
  <si>
    <t>-</t>
  </si>
  <si>
    <t>-</t>
  </si>
  <si>
    <t>-</t>
  </si>
  <si>
    <t>-</t>
  </si>
  <si>
    <t>Spain</t>
  </si>
  <si>
    <t>Sweden</t>
  </si>
  <si>
    <t>U.K.</t>
  </si>
  <si>
    <t>U.S.A.</t>
  </si>
  <si>
    <t>Source: OECD, Economic Outlook</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</si>
  <si>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</si>
  <si>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</si>
  <si>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</si>
  <si>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</si>
  <si>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</si>
  <si>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</si>
  <si>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</si>
  <si>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</si>
  <si>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</si>
  <si>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</si>
  <si>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</si>
  <si>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</si>
  <si>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</si>
  <si>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</si>
  <si>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</si>
  <si>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</si>
  <si>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</si>
  <si>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t>
  </si>
  <si>
    <t>Czech Republic</t>
  </si>
  <si>
    <t>Estonia</t>
  </si>
  <si>
    <t>-</t>
  </si>
  <si>
    <t>Hungary</t>
  </si>
  <si>
    <t>-</t>
  </si>
  <si>
    <t>Latvia</t>
  </si>
  <si>
    <t>-</t>
  </si>
  <si>
    <t>-</t>
  </si>
  <si>
    <t>Lithuania</t>
  </si>
  <si>
    <t>-</t>
  </si>
  <si>
    <t>-</t>
  </si>
  <si>
    <t>Malta</t>
  </si>
  <si>
    <t>-</t>
  </si>
  <si>
    <t>-</t>
  </si>
  <si>
    <t>Poland</t>
  </si>
  <si>
    <t>-</t>
  </si>
  <si>
    <t>Slovak Republic</t>
  </si>
  <si>
    <t>-</t>
  </si>
  <si>
    <t>EU-15 b</t>
  </si>
  <si>
    <t>-</t>
  </si>
  <si>
    <t>-</t>
  </si>
  <si>
    <t>EU-25 b</t>
  </si>
  <si>
    <t>-</t>
  </si>
  <si>
    <t>-</t>
  </si>
  <si>
    <t>USA</t>
  </si>
  <si>
    <t>1990-2002</t>
  </si>
  <si>
    <t>1992-2002</t>
  </si>
  <si>
    <t>1990-2002</t>
  </si>
  <si>
    <t>% changes</t>
  </si>
  <si>
    <t>% changes</t>
  </si>
  <si>
    <t>Slovenia</t>
  </si>
  <si>
    <t>Austria</t>
  </si>
  <si>
    <t>Belgium</t>
  </si>
  <si>
    <t>Denmark</t>
  </si>
  <si>
    <t>Finland</t>
  </si>
  <si>
    <t>France</t>
  </si>
  <si>
    <t>Germany</t>
  </si>
  <si>
    <t>Greece</t>
  </si>
  <si>
    <t>Ireland</t>
  </si>
  <si>
    <t>Italy</t>
  </si>
  <si>
    <t>Luxembourg</t>
  </si>
  <si>
    <t>Netherlands</t>
  </si>
  <si>
    <t>Portugal</t>
  </si>
  <si>
    <t>Spain</t>
  </si>
  <si>
    <t>Sweden</t>
  </si>
  <si>
    <t>United Kingdom</t>
  </si>
  <si>
    <t>Cyprus</t>
  </si>
  <si>
    <t>Czech Republic</t>
  </si>
  <si>
    <t>Estonia</t>
  </si>
  <si>
    <t>Hungary</t>
  </si>
  <si>
    <t>Latvia</t>
  </si>
  <si>
    <t>Lithuania</t>
  </si>
  <si>
    <t>Malta</t>
  </si>
  <si>
    <t>Poland</t>
  </si>
  <si>
    <t>Slovak Republic</t>
  </si>
  <si>
    <t>USA</t>
  </si>
  <si>
    <t>Not in Table!</t>
  </si>
  <si>
    <t>R&amp;D as % of GDP</t>
  </si>
  <si>
    <t>Number of researchers per 1000 workforce</t>
  </si>
  <si>
    <t>Share of business R&amp;D</t>
  </si>
  <si>
    <t>Population in 2001</t>
  </si>
  <si>
    <t>Slovenia</t>
  </si>
  <si>
    <t>Austria</t>
  </si>
  <si>
    <t>-</t>
  </si>
  <si>
    <t>Belgium</t>
  </si>
  <si>
    <t>-</t>
  </si>
  <si>
    <t>-</t>
  </si>
  <si>
    <t>Denmark</t>
  </si>
  <si>
    <t>Finland</t>
  </si>
  <si>
    <t>France</t>
  </si>
  <si>
    <t>-</t>
  </si>
  <si>
    <t>-</t>
  </si>
  <si>
    <t>Germany</t>
  </si>
  <si>
    <t>Greece</t>
  </si>
  <si>
    <t>-</t>
  </si>
  <si>
    <t>-</t>
  </si>
  <si>
    <t>-</t>
  </si>
  <si>
    <t>Ireland</t>
  </si>
  <si>
    <t>Italy</t>
  </si>
  <si>
    <t>-</t>
  </si>
  <si>
    <t>Luxembourg</t>
  </si>
  <si>
    <t>-</t>
  </si>
  <si>
    <t>-</t>
  </si>
  <si>
    <t>-</t>
  </si>
  <si>
    <t>-</t>
  </si>
  <si>
    <t>-</t>
  </si>
  <si>
    <t>Netherlands</t>
  </si>
  <si>
    <t>-</t>
  </si>
  <si>
    <t>-</t>
  </si>
  <si>
    <t>-</t>
  </si>
  <si>
    <t>Portugal</t>
  </si>
  <si>
    <t>Spain</t>
  </si>
  <si>
    <t>Sweden</t>
  </si>
  <si>
    <t>United Kingdom</t>
  </si>
  <si>
    <t>Cyprus</t>
  </si>
  <si>
    <t>Czech Republic</t>
  </si>
  <si>
    <t>Estonia</t>
  </si>
  <si>
    <t>Hungary</t>
  </si>
  <si>
    <t>Latvia</t>
  </si>
  <si>
    <t>Lithuania</t>
  </si>
  <si>
    <t>Poland</t>
  </si>
  <si>
    <t>Slovak Republic</t>
  </si>
  <si>
    <t>EU-15</t>
  </si>
  <si>
    <t>EU-25</t>
  </si>
  <si>
    <t>United States</t>
  </si>
  <si>
    <t>-</t>
  </si>
  <si>
    <r>
      <t>2</t>
    </r>
    <r>
      <rPr>
        <sz val="10"/>
        <color indexed="8"/>
        <rFont val="Arial"/>
        <family val="0"/>
      </rPr>
      <t xml:space="preserve"> Source: EU-25 from IMAD (2004, Table 1). The data are provisional for 2002 from Eurostat. The relative position of the USA is calculated using data from Groningen Growth and Development Centre (2004).</t>
    </r>
  </si>
  <si>
    <r>
      <t>Employment-population ratio</t>
    </r>
    <r>
      <rPr>
        <vertAlign val="superscript"/>
        <sz val="10"/>
        <color indexed="8"/>
        <rFont val="Arial"/>
        <family val="2"/>
      </rPr>
      <t>3</t>
    </r>
    <r>
      <rPr>
        <sz val="10"/>
        <color indexed="8"/>
        <rFont val="Arial"/>
        <family val="0"/>
      </rPr>
      <t xml:space="preserve"> </t>
    </r>
  </si>
  <si>
    <r>
      <t>Annual hours per employee</t>
    </r>
    <r>
      <rPr>
        <vertAlign val="superscript"/>
        <sz val="10"/>
        <color indexed="8"/>
        <rFont val="Arial"/>
        <family val="2"/>
      </rPr>
      <t>4</t>
    </r>
    <r>
      <rPr>
        <sz val="10"/>
        <color indexed="8"/>
        <rFont val="Arial"/>
        <family val="0"/>
      </rPr>
      <t xml:space="preserve"> </t>
    </r>
  </si>
  <si>
    <r>
      <t>3</t>
    </r>
    <r>
      <rPr>
        <sz val="10"/>
        <rFont val="Arial"/>
        <family val="0"/>
      </rPr>
      <t xml:space="preserve"> Source: Groningen Growth and Development Centre (2004). Averages are weighted averages using the 2002 populations as weights.</t>
    </r>
  </si>
  <si>
    <r>
      <t>4</t>
    </r>
    <r>
      <rPr>
        <sz val="10"/>
        <rFont val="Arial"/>
        <family val="0"/>
      </rPr>
      <t xml:space="preserve"> Annual hours worked per employee. Source: Groningen Growth and Development Centre (2004). Averages are weighted averages using the 2002 populations as weights.</t>
    </r>
  </si>
  <si>
    <r>
      <t>Average years of schooling</t>
    </r>
    <r>
      <rPr>
        <vertAlign val="superscript"/>
        <sz val="10"/>
        <color indexed="8"/>
        <rFont val="Arial"/>
        <family val="2"/>
      </rPr>
      <t>5</t>
    </r>
    <r>
      <rPr>
        <sz val="10"/>
        <color indexed="8"/>
        <rFont val="Arial"/>
        <family val="0"/>
      </rPr>
      <t xml:space="preserve"> </t>
    </r>
  </si>
  <si>
    <r>
      <t>Capital-output ratio</t>
    </r>
    <r>
      <rPr>
        <vertAlign val="superscript"/>
        <sz val="10"/>
        <color indexed="8"/>
        <rFont val="Arial"/>
        <family val="2"/>
      </rPr>
      <t>6</t>
    </r>
    <r>
      <rPr>
        <sz val="10"/>
        <color indexed="8"/>
        <rFont val="Arial"/>
        <family val="0"/>
      </rPr>
      <t xml:space="preserve"> </t>
    </r>
  </si>
  <si>
    <r>
      <t>5</t>
    </r>
    <r>
      <rPr>
        <sz val="10"/>
        <rFont val="Arial"/>
        <family val="0"/>
      </rPr>
      <t xml:space="preserve"> Source: Commission of the European Communities (2003) for all countries except Slovenia, for which we use internal calculations by IMAD.</t>
    </r>
  </si>
  <si>
    <r>
      <t>6</t>
    </r>
    <r>
      <rPr>
        <sz val="10"/>
        <rFont val="Arial"/>
        <family val="0"/>
      </rPr>
      <t xml:space="preserve"> Source: Hall and Jones (1999) for EU-15 countries. Doyle </t>
    </r>
    <r>
      <rPr>
        <i/>
        <sz val="10"/>
        <rFont val="Arial"/>
        <family val="0"/>
      </rPr>
      <t>et al.</t>
    </r>
    <r>
      <rPr>
        <sz val="10"/>
        <rFont val="Arial"/>
        <family val="0"/>
      </rPr>
      <t xml:space="preserve"> (2001) for the Czech Republic, Hungary, Poland and the Slovak Republic, and Jongen (2004) for Slovenia. The data from Hall and Jones (1999) are for 1988, but we expect no trend in the EU-15. Data from the Czech Republic are for 1999, and for Hungary and the Slovak Republic for 2000.</t>
    </r>
  </si>
  <si>
    <r>
      <t>TFP</t>
    </r>
    <r>
      <rPr>
        <vertAlign val="superscript"/>
        <sz val="10"/>
        <color indexed="8"/>
        <rFont val="Arial"/>
        <family val="2"/>
      </rPr>
      <t>7</t>
    </r>
    <r>
      <rPr>
        <sz val="10"/>
        <color indexed="8"/>
        <rFont val="Arial"/>
        <family val="0"/>
      </rPr>
      <t xml:space="preserve"> </t>
    </r>
  </si>
  <si>
    <r>
      <t>7</t>
    </r>
    <r>
      <rPr>
        <sz val="10"/>
        <rFont val="Arial"/>
        <family val="0"/>
      </rPr>
      <t xml:space="preserve"> Total factor productivity, calculated as a residual using cross-country 'growth' accounting, see the main text.</t>
    </r>
  </si>
  <si>
    <t>Note:</t>
  </si>
  <si>
    <r>
      <t>1</t>
    </r>
    <r>
      <rPr>
        <sz val="10"/>
        <color indexed="8"/>
        <rFont val="Arial"/>
        <family val="0"/>
      </rPr>
      <t xml:space="preserve"> TFP relative to the EU-25 is calculated in all years using cross-country 'growth' accounting. The data used in the calculations are from Groningen Growth and Development Centre (2004) for GDP per capita in PPP, the employment to population ratio and hours worked per employee. For 1990 and 1992 we use data on average years of schooling for 1990 from Commission of the European Communities (2003) and Barro and Lee (2001), and for 2002 we use data for 2002 from Commission of the European Communities (2003) and the projection for 2000 from Barro and Lee (2001). The capital-output ratio in the EU-15 is assumed to remain constant at the level of 1988. The capital-output ratio for Slovenia is taken from Jongen (2004). The capital-outpu ratio for the Czech Republic, Hungary, Poland and the Slovak Republic are taken from Doyle </t>
    </r>
    <r>
      <rPr>
        <i/>
        <sz val="10"/>
        <color indexed="8"/>
        <rFont val="Arial"/>
        <family val="0"/>
      </rPr>
      <t>et al.</t>
    </r>
    <r>
      <rPr>
        <sz val="10"/>
        <color indexed="8"/>
        <rFont val="Arial"/>
        <family val="0"/>
      </rPr>
      <t xml:space="preserve"> (2001), where we use data from 1999 for the Czech Republic for 2002 and data from 2000 for Hungary, Poland and the Slovak Republic, the end data of these data series in Doyle </t>
    </r>
    <r>
      <rPr>
        <i/>
        <sz val="10"/>
        <color indexed="8"/>
        <rFont val="Arial"/>
        <family val="0"/>
      </rPr>
      <t>et al.</t>
    </r>
    <r>
      <rPr>
        <sz val="10"/>
        <color indexed="8"/>
        <rFont val="Arial"/>
        <family val="0"/>
      </rPr>
      <t xml:space="preserve"> (2001). For the transition countries for which we do not have data we set the human capital index and the capital-output ratio equal to the EU-15 average. Furthermore, we set the average human capital index and capital-output ratio of the EU-25 equal to the average of the EU-15.</t>
    </r>
  </si>
  <si>
    <t>Not in Table!</t>
  </si>
  <si>
    <t>Imports</t>
  </si>
  <si>
    <t>Exports</t>
  </si>
  <si>
    <t>Population</t>
  </si>
  <si>
    <t>Slovenia</t>
  </si>
  <si>
    <t>49 (68)</t>
  </si>
  <si>
    <t>47 (59)</t>
  </si>
  <si>
    <t>Austria</t>
  </si>
  <si>
    <t>Belgium</t>
  </si>
  <si>
    <t>Denmark</t>
  </si>
  <si>
    <t>Finland</t>
  </si>
  <si>
    <t>France</t>
  </si>
  <si>
    <t>Germany</t>
  </si>
  <si>
    <t>Greece</t>
  </si>
  <si>
    <t>Ireland</t>
  </si>
  <si>
    <t>Italy</t>
  </si>
  <si>
    <t>Luxembourg</t>
  </si>
  <si>
    <t>-</t>
  </si>
  <si>
    <t>-</t>
  </si>
  <si>
    <t>-</t>
  </si>
  <si>
    <t>-</t>
  </si>
  <si>
    <t>Netherlands</t>
  </si>
  <si>
    <t>Portugal</t>
  </si>
  <si>
    <t>Spain</t>
  </si>
  <si>
    <t>Sweden</t>
  </si>
  <si>
    <t>United Kingdom</t>
  </si>
  <si>
    <t>Cyprus</t>
  </si>
  <si>
    <t>36 (56)</t>
  </si>
  <si>
    <t>Czech Republic</t>
  </si>
  <si>
    <t>55 (60)</t>
  </si>
  <si>
    <t>52 (68)</t>
  </si>
  <si>
    <t>Estonia</t>
  </si>
  <si>
    <t>74 (58)</t>
  </si>
  <si>
    <t>53 (68)</t>
  </si>
  <si>
    <t>-</t>
  </si>
  <si>
    <t>-</t>
  </si>
  <si>
    <t>Hungary</t>
  </si>
  <si>
    <t>58 (56)</t>
  </si>
  <si>
    <t>53 (75)</t>
  </si>
  <si>
    <t>Latvia</t>
  </si>
  <si>
    <t>48 (53)</t>
  </si>
  <si>
    <t>27 (60)</t>
  </si>
  <si>
    <t>Lithuania</t>
  </si>
  <si>
    <t>53 (45)</t>
  </si>
  <si>
    <t>37 (50)</t>
  </si>
  <si>
    <t>Malta</t>
  </si>
  <si>
    <t>63 (67)</t>
  </si>
  <si>
    <t>49 (46)</t>
  </si>
  <si>
    <t>-</t>
  </si>
  <si>
    <t>-</t>
  </si>
  <si>
    <t>Poland</t>
  </si>
  <si>
    <t>29 (62)</t>
  </si>
  <si>
    <t>21 (69)</t>
  </si>
  <si>
    <t>Slovak Republic</t>
  </si>
  <si>
    <t>68 (50)</t>
  </si>
  <si>
    <t>59 (61)</t>
  </si>
  <si>
    <t>EU-15</t>
  </si>
  <si>
    <t>43 (59)</t>
  </si>
  <si>
    <t>35 (67)</t>
  </si>
  <si>
    <t>EU-25</t>
  </si>
  <si>
    <t>United States</t>
  </si>
  <si>
    <t>Not in Table</t>
  </si>
  <si>
    <t>Starting a business</t>
  </si>
  <si>
    <t>Closing a business</t>
  </si>
  <si>
    <t>Population</t>
  </si>
  <si>
    <t>Slovenia</t>
  </si>
  <si>
    <t>Austria</t>
  </si>
  <si>
    <t>Belgium</t>
  </si>
  <si>
    <t>Denmark</t>
  </si>
  <si>
    <t>Finland</t>
  </si>
  <si>
    <t>France</t>
  </si>
  <si>
    <t>Germany</t>
  </si>
  <si>
    <t>na</t>
  </si>
  <si>
    <t>na</t>
  </si>
  <si>
    <t>Greece</t>
  </si>
  <si>
    <t>Ireland</t>
  </si>
  <si>
    <t>Italy</t>
  </si>
  <si>
    <t>Luxembourg</t>
  </si>
  <si>
    <t>-</t>
  </si>
  <si>
    <t>-</t>
  </si>
  <si>
    <t>-</t>
  </si>
  <si>
    <t>-</t>
  </si>
  <si>
    <t>-</t>
  </si>
  <si>
    <t>-</t>
  </si>
  <si>
    <t>Netherlands</t>
  </si>
  <si>
    <t>Portugal</t>
  </si>
  <si>
    <t>-</t>
  </si>
  <si>
    <t>-</t>
  </si>
  <si>
    <t>-</t>
  </si>
  <si>
    <t>-</t>
  </si>
  <si>
    <t>-</t>
  </si>
  <si>
    <t>-</t>
  </si>
  <si>
    <t>Spain</t>
  </si>
  <si>
    <t>Sweden</t>
  </si>
  <si>
    <t>United Kingdom</t>
  </si>
  <si>
    <t>Cyprus</t>
  </si>
  <si>
    <t>-</t>
  </si>
  <si>
    <t>-</t>
  </si>
  <si>
    <t>-</t>
  </si>
  <si>
    <t>-</t>
  </si>
  <si>
    <t>-</t>
  </si>
  <si>
    <t>-</t>
  </si>
  <si>
    <t>Czech Republic</t>
  </si>
  <si>
    <t>Estonia</t>
  </si>
  <si>
    <t>Hungary</t>
  </si>
  <si>
    <t>Latvia</t>
  </si>
  <si>
    <t>Lithuania</t>
  </si>
  <si>
    <t>Malta</t>
  </si>
  <si>
    <t>-</t>
  </si>
  <si>
    <t>-</t>
  </si>
  <si>
    <t>-</t>
  </si>
  <si>
    <t>-</t>
  </si>
  <si>
    <t>-</t>
  </si>
  <si>
    <t>-</t>
  </si>
  <si>
    <t>Poland</t>
  </si>
  <si>
    <t>Slovak Republic</t>
  </si>
  <si>
    <t>EU-15</t>
  </si>
  <si>
    <t>EU-25</t>
  </si>
  <si>
    <t>United States</t>
  </si>
  <si>
    <t>Not in Table</t>
  </si>
  <si>
    <t>Population</t>
  </si>
  <si>
    <t>Slovenia</t>
  </si>
  <si>
    <t>11 (4)</t>
  </si>
  <si>
    <t>10 (5)</t>
  </si>
  <si>
    <t>21 (10)</t>
  </si>
  <si>
    <t>0 (-1)</t>
  </si>
  <si>
    <t>21 (9)</t>
  </si>
  <si>
    <t>Austria</t>
  </si>
  <si>
    <t>Belgium</t>
  </si>
  <si>
    <t>5 (4)</t>
  </si>
  <si>
    <t>4 (3)</t>
  </si>
  <si>
    <t>9 (7)</t>
  </si>
  <si>
    <t>1 (0)</t>
  </si>
  <si>
    <t>8 (6)</t>
  </si>
  <si>
    <t>Denmark</t>
  </si>
  <si>
    <t>Finland</t>
  </si>
  <si>
    <t>France</t>
  </si>
  <si>
    <t>Germany</t>
  </si>
  <si>
    <t>4 (5)</t>
  </si>
  <si>
    <t>4 (4)</t>
  </si>
  <si>
    <t>8 (9)</t>
  </si>
  <si>
    <t>1 (0)</t>
  </si>
  <si>
    <t>7 (9)</t>
  </si>
  <si>
    <t>Greece</t>
  </si>
  <si>
    <t>-</t>
  </si>
  <si>
    <t>-</t>
  </si>
  <si>
    <t>-</t>
  </si>
  <si>
    <t>-</t>
  </si>
  <si>
    <t>Ireland</t>
  </si>
  <si>
    <t>Italy</t>
  </si>
  <si>
    <t>Luxembourg</t>
  </si>
  <si>
    <t>-</t>
  </si>
  <si>
    <t>-</t>
  </si>
  <si>
    <t>-</t>
  </si>
  <si>
    <t>-</t>
  </si>
  <si>
    <t>Netherlands</t>
  </si>
  <si>
    <t>7 (7)</t>
  </si>
  <si>
    <t>4 (3)</t>
  </si>
  <si>
    <t>11 (9)</t>
  </si>
  <si>
    <t>2 (4)</t>
  </si>
  <si>
    <t>9 (5)</t>
  </si>
  <si>
    <t>Portugal</t>
  </si>
  <si>
    <t>Spain</t>
  </si>
  <si>
    <t>Sweden</t>
  </si>
  <si>
    <t>UK</t>
  </si>
  <si>
    <t>7 (5)</t>
  </si>
  <si>
    <t>4 (5)</t>
  </si>
  <si>
    <t>11 (11)</t>
  </si>
  <si>
    <t>2 (0)</t>
  </si>
  <si>
    <t>9 (11)</t>
  </si>
  <si>
    <t>Cyprus</t>
  </si>
  <si>
    <t>-</t>
  </si>
  <si>
    <t>-</t>
  </si>
  <si>
    <t>-</t>
  </si>
  <si>
    <t>-</t>
  </si>
  <si>
    <t>Czech Republic</t>
  </si>
  <si>
    <t>-</t>
  </si>
  <si>
    <t>-</t>
  </si>
  <si>
    <t>-</t>
  </si>
  <si>
    <t>-</t>
  </si>
  <si>
    <t>Estonia</t>
  </si>
  <si>
    <t>Hungary</t>
  </si>
  <si>
    <t>-</t>
  </si>
  <si>
    <t>-</t>
  </si>
  <si>
    <t>-</t>
  </si>
  <si>
    <t>-</t>
  </si>
  <si>
    <t>Latvia</t>
  </si>
  <si>
    <t>-</t>
  </si>
  <si>
    <t>-</t>
  </si>
  <si>
    <t>-</t>
  </si>
  <si>
    <t>-</t>
  </si>
  <si>
    <t>Lithuania</t>
  </si>
  <si>
    <t>-</t>
  </si>
  <si>
    <t>-</t>
  </si>
  <si>
    <t>-</t>
  </si>
  <si>
    <t>-</t>
  </si>
  <si>
    <t>Malta</t>
  </si>
  <si>
    <t>-</t>
  </si>
  <si>
    <t>-</t>
  </si>
  <si>
    <t>-</t>
  </si>
  <si>
    <t>-</t>
  </si>
  <si>
    <t>Poland</t>
  </si>
  <si>
    <t>Slovak Republic</t>
  </si>
  <si>
    <t>-</t>
  </si>
  <si>
    <t>-</t>
  </si>
  <si>
    <t>-</t>
  </si>
  <si>
    <t>-</t>
  </si>
  <si>
    <t>EU-15</t>
  </si>
  <si>
    <t>-</t>
  </si>
  <si>
    <t>-</t>
  </si>
  <si>
    <t>-</t>
  </si>
  <si>
    <t>-</t>
  </si>
  <si>
    <t>EU-25</t>
  </si>
  <si>
    <t>-</t>
  </si>
  <si>
    <t>-</t>
  </si>
  <si>
    <t>-</t>
  </si>
  <si>
    <t>-</t>
  </si>
  <si>
    <t>US</t>
  </si>
  <si>
    <t>Not in table!</t>
  </si>
  <si>
    <t>Public Credit Registry Coverage (borrowers per 1000 capita)</t>
  </si>
  <si>
    <t>Private Bureau Coverage (borrowers per 1000 capita)</t>
  </si>
  <si>
    <t>Creditor Rights Index</t>
  </si>
  <si>
    <t>Population</t>
  </si>
  <si>
    <t>Slovenia</t>
  </si>
  <si>
    <t>Austria</t>
  </si>
  <si>
    <t>Belgium</t>
  </si>
  <si>
    <t>Denmark</t>
  </si>
  <si>
    <t>Finland</t>
  </si>
  <si>
    <t>France</t>
  </si>
  <si>
    <t>Germany</t>
  </si>
  <si>
    <t>Greece</t>
  </si>
  <si>
    <t>Ireland</t>
  </si>
  <si>
    <t>Italy</t>
  </si>
  <si>
    <t>Luxembourg</t>
  </si>
  <si>
    <t>-</t>
  </si>
  <si>
    <t>-</t>
  </si>
  <si>
    <t>-</t>
  </si>
  <si>
    <t>-</t>
  </si>
  <si>
    <t>-</t>
  </si>
  <si>
    <t>-</t>
  </si>
  <si>
    <t>-</t>
  </si>
  <si>
    <t>Netherlands</t>
  </si>
  <si>
    <t>Portugal</t>
  </si>
  <si>
    <t>Spain</t>
  </si>
  <si>
    <t>Sweden</t>
  </si>
  <si>
    <t>United Kingdom</t>
  </si>
  <si>
    <t>Cyprus</t>
  </si>
  <si>
    <t>-</t>
  </si>
  <si>
    <t>-</t>
  </si>
  <si>
    <t>-</t>
  </si>
  <si>
    <t>-</t>
  </si>
  <si>
    <t>-</t>
  </si>
  <si>
    <t>-</t>
  </si>
  <si>
    <t>-</t>
  </si>
  <si>
    <t>Czech Republic</t>
  </si>
  <si>
    <t>Estonia</t>
  </si>
  <si>
    <t>-</t>
  </si>
  <si>
    <t>-</t>
  </si>
  <si>
    <t>-</t>
  </si>
  <si>
    <t>-</t>
  </si>
  <si>
    <t>-</t>
  </si>
  <si>
    <t>-</t>
  </si>
  <si>
    <t>-</t>
  </si>
</sst>
</file>

<file path=xl/styles.xml><?xml version="1.0" encoding="utf-8"?>
<styleSheet xmlns="http://schemas.openxmlformats.org/spreadsheetml/2006/main">
  <numFmts count="54">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
    <numFmt numFmtId="165" formatCode="0.000"/>
    <numFmt numFmtId="166" formatCode="0.0000"/>
    <numFmt numFmtId="167" formatCode="#,##0.000"/>
    <numFmt numFmtId="168" formatCode="&quot;€&quot;\ #,##0_-;&quot;€&quot;\ #,##0\-"/>
    <numFmt numFmtId="169" formatCode="&quot;€&quot;\ #,##0_-;[Red]&quot;€&quot;\ #,##0\-"/>
    <numFmt numFmtId="170" formatCode="&quot;€&quot;\ #,##0.00_-;&quot;€&quot;\ #,##0.00\-"/>
    <numFmt numFmtId="171" formatCode="&quot;€&quot;\ #,##0.00_-;[Red]&quot;€&quot;\ #,##0.00\-"/>
    <numFmt numFmtId="172" formatCode="_-&quot;€&quot;\ * #,##0_-;_-&quot;€&quot;\ * #,##0\-;_-&quot;€&quot;\ * &quot;-&quot;_-;_-@_-"/>
    <numFmt numFmtId="173" formatCode="_-* #,##0_-;_-* #,##0\-;_-* &quot;-&quot;_-;_-@_-"/>
    <numFmt numFmtId="174" formatCode="_-&quot;€&quot;\ * #,##0.00_-;_-&quot;€&quot;\ * #,##0.00\-;_-&quot;€&quot;\ * &quot;-&quot;??_-;_-@_-"/>
    <numFmt numFmtId="175" formatCode="_-* #,##0.00_-;_-* #,##0.00\-;_-* &quot;-&quot;??_-;_-@_-"/>
    <numFmt numFmtId="176" formatCode="#,##0\ &quot;SIT&quot;"/>
    <numFmt numFmtId="177" formatCode="#,##0.0"/>
    <numFmt numFmtId="178" formatCode="#,##0.0000"/>
    <numFmt numFmtId="179" formatCode="[$-413]dddd\ d\ mmmm\ yyyy"/>
    <numFmt numFmtId="180" formatCode="\(0\)"/>
    <numFmt numFmtId="181" formatCode="0.00000000"/>
    <numFmt numFmtId="182" formatCode="0.00000"/>
    <numFmt numFmtId="183" formatCode="m/d"/>
    <numFmt numFmtId="184" formatCode="0.0%"/>
    <numFmt numFmtId="185" formatCode="_-* #,##0.0_-;_-* #,##0.0\-;_-* &quot;-&quot;??_-;_-@_-"/>
    <numFmt numFmtId="186" formatCode="_-* #,##0_-;_-* #,##0\-;_-* &quot;-&quot;??_-;_-@_-"/>
    <numFmt numFmtId="187" formatCode="#,##0.000\ _S_I_T"/>
    <numFmt numFmtId="188" formatCode="0.0000_)"/>
    <numFmt numFmtId="189" formatCode="0.0_)"/>
    <numFmt numFmtId="190" formatCode="0.0000000000"/>
    <numFmt numFmtId="191" formatCode="0.00000000000"/>
    <numFmt numFmtId="192" formatCode="0.000000000"/>
    <numFmt numFmtId="193" formatCode="0.0000000"/>
    <numFmt numFmtId="194" formatCode="0.000000"/>
    <numFmt numFmtId="195" formatCode="#.##0.0"/>
    <numFmt numFmtId="196" formatCode="#.##0.00"/>
    <numFmt numFmtId="197" formatCode="#.##0."/>
    <numFmt numFmtId="198" formatCode="#.##0"/>
    <numFmt numFmtId="199" formatCode="#.##"/>
    <numFmt numFmtId="200" formatCode="#.#"/>
    <numFmt numFmtId="201" formatCode="#"/>
    <numFmt numFmtId="202" formatCode="#.0"/>
    <numFmt numFmtId="203" formatCode="#.00"/>
    <numFmt numFmtId="204" formatCode="#.000"/>
    <numFmt numFmtId="205" formatCode="#.0000"/>
    <numFmt numFmtId="206" formatCode="#.00000"/>
    <numFmt numFmtId="207" formatCode="#.000000"/>
    <numFmt numFmtId="208" formatCode="#.0000000"/>
    <numFmt numFmtId="209" formatCode="0.0000000000000"/>
  </numFmts>
  <fonts count="22">
    <font>
      <sz val="10"/>
      <name val="Arial"/>
      <family val="0"/>
    </font>
    <font>
      <sz val="10"/>
      <color indexed="8"/>
      <name val="Arial"/>
      <family val="0"/>
    </font>
    <font>
      <b/>
      <sz val="10"/>
      <color indexed="8"/>
      <name val="Arial"/>
      <family val="2"/>
    </font>
    <font>
      <i/>
      <sz val="10"/>
      <name val="Arial"/>
      <family val="0"/>
    </font>
    <font>
      <i/>
      <sz val="10"/>
      <color indexed="8"/>
      <name val="Arial"/>
      <family val="0"/>
    </font>
    <font>
      <sz val="10"/>
      <color indexed="8"/>
      <name val="Math A"/>
      <family val="1"/>
    </font>
    <font>
      <sz val="10"/>
      <name val="Arial CE"/>
      <family val="2"/>
    </font>
    <font>
      <u val="single"/>
      <sz val="10"/>
      <color indexed="63"/>
      <name val="Arial"/>
      <family val="0"/>
    </font>
    <font>
      <b/>
      <sz val="10"/>
      <color indexed="12"/>
      <name val="Arial"/>
      <family val="2"/>
    </font>
    <font>
      <sz val="10"/>
      <color indexed="12"/>
      <name val="Arial"/>
      <family val="2"/>
    </font>
    <font>
      <b/>
      <sz val="22"/>
      <color indexed="8"/>
      <name val="Arial"/>
      <family val="0"/>
    </font>
    <font>
      <u val="single"/>
      <sz val="10"/>
      <color indexed="12"/>
      <name val="Arial"/>
      <family val="0"/>
    </font>
    <font>
      <vertAlign val="superscript"/>
      <sz val="10"/>
      <color indexed="8"/>
      <name val="Arial"/>
      <family val="2"/>
    </font>
    <font>
      <vertAlign val="superscript"/>
      <sz val="10"/>
      <name val="Arial"/>
      <family val="2"/>
    </font>
    <font>
      <sz val="10"/>
      <color indexed="10"/>
      <name val="Arial"/>
      <family val="2"/>
    </font>
    <font>
      <vertAlign val="superscript"/>
      <sz val="10"/>
      <color indexed="10"/>
      <name val="Arial"/>
      <family val="2"/>
    </font>
    <font>
      <sz val="12"/>
      <name val="Arial CE"/>
      <family val="0"/>
    </font>
    <font>
      <sz val="7"/>
      <name val="Arial"/>
      <family val="2"/>
    </font>
    <font>
      <sz val="5.75"/>
      <name val="Arial"/>
      <family val="0"/>
    </font>
    <font>
      <b/>
      <sz val="12"/>
      <name val="Arial"/>
      <family val="0"/>
    </font>
    <font>
      <b/>
      <sz val="10"/>
      <name val="Arial"/>
      <family val="0"/>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13"/>
        <bgColor indexed="64"/>
      </patternFill>
    </fill>
  </fills>
  <borders count="1">
    <border>
      <left/>
      <right/>
      <top/>
      <bottom/>
      <diagonal/>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6" fillId="0" borderId="0">
      <alignment/>
      <protection/>
    </xf>
    <xf numFmtId="9" fontId="0" fillId="0" borderId="0" applyFont="0" applyFill="0" applyBorder="0" applyAlignment="0" applyProtection="0"/>
  </cellStyleXfs>
  <cellXfs count="113">
    <xf numFmtId="0" fontId="0" fillId="0" borderId="0" xfId="0" applyAlignment="1">
      <alignment/>
    </xf>
    <xf numFmtId="0" fontId="0" fillId="0" borderId="0" xfId="0" applyFont="1" applyBorder="1" applyAlignment="1">
      <alignment/>
    </xf>
    <xf numFmtId="0" fontId="1" fillId="0" borderId="0" xfId="0" applyNumberFormat="1" applyFont="1" applyFill="1" applyBorder="1" applyAlignment="1">
      <alignment/>
    </xf>
    <xf numFmtId="1" fontId="1" fillId="0" borderId="0" xfId="0" applyNumberFormat="1" applyFont="1" applyFill="1" applyBorder="1" applyAlignment="1">
      <alignment/>
    </xf>
    <xf numFmtId="164" fontId="1" fillId="0" borderId="0" xfId="0" applyNumberFormat="1" applyFont="1" applyFill="1" applyBorder="1" applyAlignment="1">
      <alignment/>
    </xf>
    <xf numFmtId="0" fontId="1" fillId="2" borderId="0" xfId="0" applyNumberFormat="1" applyFont="1" applyFill="1" applyBorder="1" applyAlignment="1">
      <alignment/>
    </xf>
    <xf numFmtId="1" fontId="1" fillId="2" borderId="0" xfId="0" applyNumberFormat="1" applyFont="1" applyFill="1" applyBorder="1" applyAlignment="1">
      <alignment/>
    </xf>
    <xf numFmtId="0" fontId="2" fillId="2" borderId="0" xfId="0" applyNumberFormat="1" applyFont="1" applyFill="1" applyBorder="1" applyAlignment="1">
      <alignment/>
    </xf>
    <xf numFmtId="1" fontId="2" fillId="2" borderId="0" xfId="0" applyNumberFormat="1" applyFont="1" applyFill="1" applyBorder="1" applyAlignment="1">
      <alignment/>
    </xf>
    <xf numFmtId="0" fontId="1"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 fontId="1" fillId="0" borderId="0" xfId="0" applyNumberFormat="1" applyFont="1" applyFill="1" applyBorder="1" applyAlignment="1">
      <alignment horizontal="right"/>
    </xf>
    <xf numFmtId="0" fontId="1" fillId="3" borderId="0" xfId="0" applyNumberFormat="1" applyFont="1" applyFill="1" applyBorder="1" applyAlignment="1">
      <alignment vertical="top" wrapText="1"/>
    </xf>
    <xf numFmtId="0" fontId="1" fillId="3" borderId="0" xfId="0" applyNumberFormat="1" applyFont="1" applyFill="1" applyBorder="1" applyAlignment="1">
      <alignment wrapText="1"/>
    </xf>
    <xf numFmtId="165" fontId="1" fillId="2" borderId="0" xfId="0" applyNumberFormat="1" applyFont="1" applyFill="1" applyBorder="1" applyAlignment="1">
      <alignment/>
    </xf>
    <xf numFmtId="165" fontId="1" fillId="0" borderId="0" xfId="0" applyNumberFormat="1" applyFont="1" applyFill="1" applyBorder="1" applyAlignment="1">
      <alignment/>
    </xf>
    <xf numFmtId="2" fontId="1" fillId="0" borderId="0" xfId="0" applyNumberFormat="1" applyFont="1" applyFill="1" applyBorder="1" applyAlignment="1">
      <alignment/>
    </xf>
    <xf numFmtId="2" fontId="1" fillId="2" borderId="0" xfId="0" applyNumberFormat="1" applyFont="1" applyFill="1" applyBorder="1" applyAlignment="1">
      <alignment/>
    </xf>
    <xf numFmtId="2" fontId="1" fillId="0" borderId="0" xfId="0" applyNumberFormat="1" applyFont="1" applyFill="1" applyBorder="1" applyAlignment="1">
      <alignment horizontal="right"/>
    </xf>
    <xf numFmtId="49" fontId="1" fillId="0" borderId="0" xfId="0" applyNumberFormat="1" applyFont="1" applyFill="1" applyBorder="1" applyAlignment="1">
      <alignment/>
    </xf>
    <xf numFmtId="1" fontId="0" fillId="0" borderId="0" xfId="0" applyNumberFormat="1" applyFont="1" applyBorder="1" applyAlignment="1">
      <alignment/>
    </xf>
    <xf numFmtId="0" fontId="0" fillId="4" borderId="0" xfId="0" applyFont="1" applyFill="1" applyBorder="1" applyAlignment="1">
      <alignment/>
    </xf>
    <xf numFmtId="0" fontId="1" fillId="4" borderId="0" xfId="0" applyNumberFormat="1" applyFont="1" applyFill="1" applyBorder="1" applyAlignment="1">
      <alignment/>
    </xf>
    <xf numFmtId="0" fontId="0" fillId="0" borderId="0" xfId="0" applyAlignment="1">
      <alignment horizontal="right"/>
    </xf>
    <xf numFmtId="0" fontId="0" fillId="4" borderId="0" xfId="0" applyFill="1" applyAlignment="1">
      <alignment/>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vertical="top" wrapText="1"/>
    </xf>
    <xf numFmtId="1" fontId="1" fillId="0" borderId="0" xfId="0" applyNumberFormat="1" applyFont="1" applyFill="1" applyBorder="1" applyAlignment="1" applyProtection="1">
      <alignment horizontal="right" vertical="top" wrapText="1"/>
      <protection locked="0"/>
    </xf>
    <xf numFmtId="1" fontId="1" fillId="0" borderId="0" xfId="0" applyNumberFormat="1" applyFont="1" applyFill="1" applyBorder="1" applyAlignment="1" applyProtection="1">
      <alignment horizontal="right"/>
      <protection locked="0"/>
    </xf>
    <xf numFmtId="3" fontId="1" fillId="0" borderId="0" xfId="0" applyNumberFormat="1" applyFont="1" applyFill="1" applyBorder="1" applyAlignment="1">
      <alignment/>
    </xf>
    <xf numFmtId="1" fontId="1" fillId="0" borderId="0" xfId="0" applyNumberFormat="1" applyFont="1" applyFill="1" applyBorder="1" applyAlignment="1" applyProtection="1">
      <alignment horizontal="right" wrapText="1"/>
      <protection locked="0"/>
    </xf>
    <xf numFmtId="0" fontId="1" fillId="0" borderId="0" xfId="0" applyNumberFormat="1" applyFont="1" applyFill="1" applyBorder="1" applyAlignment="1" applyProtection="1">
      <alignment horizontal="right" vertical="top" wrapText="1"/>
      <protection locked="0"/>
    </xf>
    <xf numFmtId="164" fontId="1" fillId="0" borderId="0" xfId="0" applyNumberFormat="1" applyFont="1" applyFill="1" applyBorder="1" applyAlignment="1" applyProtection="1">
      <alignment horizontal="right" vertical="top" wrapText="1"/>
      <protection locked="0"/>
    </xf>
    <xf numFmtId="0" fontId="1" fillId="0" borderId="0" xfId="0" applyNumberFormat="1" applyFont="1" applyFill="1" applyBorder="1" applyAlignment="1" applyProtection="1">
      <alignment horizontal="right"/>
      <protection locked="0"/>
    </xf>
    <xf numFmtId="0" fontId="1" fillId="0" borderId="0" xfId="0" applyNumberFormat="1" applyFont="1" applyFill="1" applyBorder="1" applyAlignment="1" applyProtection="1">
      <alignment horizontal="right" wrapText="1"/>
      <protection locked="0"/>
    </xf>
    <xf numFmtId="3" fontId="1" fillId="0" borderId="0" xfId="0" applyNumberFormat="1" applyFont="1" applyFill="1" applyBorder="1" applyAlignment="1">
      <alignment/>
    </xf>
    <xf numFmtId="0" fontId="0" fillId="0" borderId="0" xfId="0" applyFont="1" applyBorder="1" applyAlignment="1">
      <alignment horizontal="right"/>
    </xf>
    <xf numFmtId="0" fontId="5" fillId="0" borderId="0" xfId="0" applyFont="1" applyFill="1" applyBorder="1" applyAlignment="1">
      <alignment/>
    </xf>
    <xf numFmtId="0" fontId="6" fillId="0" borderId="0" xfId="0" applyFont="1" applyFill="1" applyBorder="1" applyAlignment="1" applyProtection="1">
      <alignment/>
      <protection/>
    </xf>
    <xf numFmtId="164" fontId="1" fillId="0" borderId="0" xfId="0" applyNumberFormat="1" applyFont="1" applyFill="1" applyBorder="1" applyAlignment="1">
      <alignment/>
    </xf>
    <xf numFmtId="164" fontId="0" fillId="0" borderId="0" xfId="0" applyNumberFormat="1" applyFont="1" applyBorder="1" applyAlignment="1">
      <alignment/>
    </xf>
    <xf numFmtId="0" fontId="1" fillId="0" borderId="0" xfId="0" applyNumberFormat="1" applyFont="1" applyFill="1" applyBorder="1" applyAlignment="1">
      <alignment/>
    </xf>
    <xf numFmtId="164" fontId="0" fillId="0" borderId="0" xfId="0" applyNumberFormat="1" applyAlignment="1">
      <alignment/>
    </xf>
    <xf numFmtId="164" fontId="0" fillId="0" borderId="0" xfId="0" applyNumberFormat="1" applyAlignment="1">
      <alignment horizontal="right"/>
    </xf>
    <xf numFmtId="166" fontId="0" fillId="0" borderId="0" xfId="0" applyNumberFormat="1" applyAlignment="1">
      <alignment/>
    </xf>
    <xf numFmtId="166" fontId="1" fillId="0" borderId="0" xfId="0" applyNumberFormat="1" applyFont="1" applyFill="1" applyBorder="1" applyAlignment="1">
      <alignment/>
    </xf>
    <xf numFmtId="4" fontId="1" fillId="0" borderId="0" xfId="0" applyNumberFormat="1" applyFont="1" applyFill="1" applyBorder="1" applyAlignment="1">
      <alignment/>
    </xf>
    <xf numFmtId="1" fontId="1" fillId="0" borderId="0" xfId="0" applyNumberFormat="1" applyFont="1" applyFill="1" applyBorder="1" applyAlignment="1">
      <alignment/>
    </xf>
    <xf numFmtId="4" fontId="1" fillId="0" borderId="0" xfId="0" applyNumberFormat="1" applyFont="1" applyFill="1" applyBorder="1" applyAlignment="1">
      <alignment/>
    </xf>
    <xf numFmtId="2" fontId="1" fillId="0" borderId="0" xfId="0" applyNumberFormat="1" applyFont="1" applyFill="1" applyBorder="1" applyAlignment="1">
      <alignment/>
    </xf>
    <xf numFmtId="2" fontId="0" fillId="0" borderId="0" xfId="0" applyNumberFormat="1" applyFont="1" applyBorder="1" applyAlignment="1">
      <alignment/>
    </xf>
    <xf numFmtId="0" fontId="2" fillId="0" borderId="0" xfId="0" applyNumberFormat="1" applyFont="1" applyFill="1" applyBorder="1" applyAlignment="1">
      <alignment/>
    </xf>
    <xf numFmtId="0" fontId="7" fillId="0" borderId="0" xfId="0" applyNumberFormat="1" applyFont="1" applyFill="1" applyBorder="1" applyAlignment="1">
      <alignment/>
    </xf>
    <xf numFmtId="3" fontId="2"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3" fontId="1" fillId="0" borderId="0" xfId="0" applyNumberFormat="1" applyFont="1" applyFill="1" applyBorder="1" applyAlignment="1">
      <alignment horizontal="center"/>
    </xf>
    <xf numFmtId="3" fontId="1" fillId="0" borderId="0" xfId="0" applyNumberFormat="1" applyFont="1" applyFill="1" applyBorder="1" applyAlignment="1">
      <alignment horizontal="center"/>
    </xf>
    <xf numFmtId="1" fontId="2" fillId="0" borderId="0" xfId="0" applyNumberFormat="1" applyFont="1" applyFill="1" applyBorder="1" applyAlignment="1">
      <alignment/>
    </xf>
    <xf numFmtId="1" fontId="8" fillId="0" borderId="0" xfId="0" applyNumberFormat="1" applyFont="1" applyFill="1" applyBorder="1" applyAlignment="1">
      <alignment/>
    </xf>
    <xf numFmtId="3" fontId="9" fillId="0" borderId="0" xfId="0" applyNumberFormat="1" applyFont="1" applyFill="1" applyBorder="1" applyAlignment="1">
      <alignment/>
    </xf>
    <xf numFmtId="167" fontId="1" fillId="0" borderId="0" xfId="0" applyNumberFormat="1" applyFont="1" applyFill="1" applyBorder="1" applyAlignment="1">
      <alignment/>
    </xf>
    <xf numFmtId="0" fontId="1" fillId="0" borderId="0" xfId="0" applyNumberFormat="1" applyFont="1" applyFill="1" applyBorder="1" applyAlignment="1">
      <alignment horizontal="center"/>
    </xf>
    <xf numFmtId="16" fontId="1" fillId="0" borderId="0" xfId="0" applyNumberFormat="1" applyFont="1" applyFill="1" applyBorder="1" applyAlignment="1">
      <alignment/>
    </xf>
    <xf numFmtId="0" fontId="1" fillId="0" borderId="0" xfId="0" applyNumberFormat="1" applyFont="1" applyFill="1" applyBorder="1" applyAlignment="1">
      <alignment horizontal="center" vertical="top" wrapText="1"/>
    </xf>
    <xf numFmtId="0" fontId="11" fillId="0" borderId="0" xfId="0" applyNumberFormat="1" applyFont="1" applyFill="1" applyBorder="1" applyAlignment="1">
      <alignment vertical="top" wrapText="1"/>
    </xf>
    <xf numFmtId="4" fontId="1" fillId="0" borderId="0"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0" fontId="12" fillId="0" borderId="0" xfId="0" applyNumberFormat="1" applyFont="1" applyFill="1" applyBorder="1" applyAlignment="1">
      <alignment/>
    </xf>
    <xf numFmtId="0" fontId="13" fillId="0" borderId="0" xfId="0" applyFont="1" applyBorder="1" applyAlignment="1">
      <alignment/>
    </xf>
    <xf numFmtId="0" fontId="0" fillId="0" borderId="0" xfId="0" applyAlignment="1">
      <alignment/>
    </xf>
    <xf numFmtId="1"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0" fillId="0" borderId="0" xfId="0" applyFont="1" applyAlignment="1">
      <alignment/>
    </xf>
    <xf numFmtId="0" fontId="13" fillId="0" borderId="0" xfId="0" applyFont="1" applyAlignment="1">
      <alignment/>
    </xf>
    <xf numFmtId="0" fontId="0" fillId="0" borderId="0" xfId="0" applyFont="1" applyBorder="1" applyAlignment="1" quotePrefix="1">
      <alignment horizontal="right"/>
    </xf>
    <xf numFmtId="0" fontId="1" fillId="0" borderId="0" xfId="0" applyFont="1" applyFill="1" applyBorder="1" applyAlignment="1">
      <alignment/>
    </xf>
    <xf numFmtId="0" fontId="0" fillId="0" borderId="0" xfId="0" applyFont="1" applyAlignment="1">
      <alignment horizontal="right"/>
    </xf>
    <xf numFmtId="0" fontId="14" fillId="0" borderId="0" xfId="0" applyNumberFormat="1" applyFont="1" applyFill="1" applyBorder="1" applyAlignment="1">
      <alignment/>
    </xf>
    <xf numFmtId="0" fontId="14" fillId="0" borderId="0" xfId="0" applyNumberFormat="1" applyFont="1" applyFill="1" applyBorder="1" applyAlignment="1">
      <alignment horizontal="center" wrapText="1"/>
    </xf>
    <xf numFmtId="1" fontId="14" fillId="0" borderId="0" xfId="0" applyNumberFormat="1" applyFont="1" applyFill="1" applyBorder="1" applyAlignment="1" applyProtection="1">
      <alignment horizontal="right" vertical="top" wrapText="1"/>
      <protection locked="0"/>
    </xf>
    <xf numFmtId="1" fontId="14" fillId="0" borderId="0" xfId="0" applyNumberFormat="1" applyFont="1" applyFill="1" applyBorder="1" applyAlignment="1" applyProtection="1">
      <alignment horizontal="right" wrapText="1"/>
      <protection locked="0"/>
    </xf>
    <xf numFmtId="1" fontId="14" fillId="0" borderId="0" xfId="0" applyNumberFormat="1" applyFont="1" applyFill="1" applyBorder="1" applyAlignment="1" applyProtection="1">
      <alignment horizontal="right"/>
      <protection locked="0"/>
    </xf>
    <xf numFmtId="164" fontId="14" fillId="0" borderId="0" xfId="0" applyNumberFormat="1" applyFont="1" applyFill="1" applyBorder="1" applyAlignment="1" applyProtection="1">
      <alignment horizontal="right" vertical="top" wrapText="1"/>
      <protection locked="0"/>
    </xf>
    <xf numFmtId="0" fontId="14" fillId="0" borderId="0" xfId="0" applyFont="1" applyBorder="1" applyAlignment="1">
      <alignment/>
    </xf>
    <xf numFmtId="0" fontId="1" fillId="5" borderId="0" xfId="0" applyNumberFormat="1" applyFont="1" applyFill="1" applyBorder="1" applyAlignment="1">
      <alignment/>
    </xf>
    <xf numFmtId="0" fontId="1" fillId="6" borderId="0" xfId="0" applyNumberFormat="1" applyFont="1" applyFill="1" applyBorder="1" applyAlignment="1">
      <alignment/>
    </xf>
    <xf numFmtId="0" fontId="0" fillId="6" borderId="0" xfId="0" applyFont="1" applyFill="1" applyBorder="1" applyAlignment="1">
      <alignment/>
    </xf>
    <xf numFmtId="1" fontId="1" fillId="5" borderId="0" xfId="0" applyNumberFormat="1" applyFont="1" applyFill="1" applyBorder="1" applyAlignment="1">
      <alignment horizontal="right"/>
    </xf>
    <xf numFmtId="1" fontId="1" fillId="5" borderId="0" xfId="0" applyNumberFormat="1" applyFont="1" applyFill="1" applyBorder="1" applyAlignment="1">
      <alignment/>
    </xf>
    <xf numFmtId="3" fontId="1" fillId="5" borderId="0" xfId="0" applyNumberFormat="1" applyFont="1" applyFill="1" applyBorder="1" applyAlignment="1">
      <alignment/>
    </xf>
    <xf numFmtId="1" fontId="1" fillId="6" borderId="0" xfId="0" applyNumberFormat="1" applyFont="1" applyFill="1" applyBorder="1" applyAlignment="1">
      <alignment/>
    </xf>
    <xf numFmtId="0" fontId="0" fillId="5" borderId="0" xfId="0" applyFont="1" applyFill="1" applyBorder="1" applyAlignment="1">
      <alignment/>
    </xf>
    <xf numFmtId="0" fontId="0" fillId="6" borderId="0" xfId="0" applyFill="1" applyAlignment="1">
      <alignment/>
    </xf>
    <xf numFmtId="164" fontId="1" fillId="6" borderId="0" xfId="0" applyNumberFormat="1" applyFont="1" applyFill="1" applyBorder="1" applyAlignment="1">
      <alignment/>
    </xf>
    <xf numFmtId="0" fontId="1" fillId="6" borderId="0" xfId="0" applyNumberFormat="1" applyFont="1" applyFill="1" applyBorder="1" applyAlignment="1">
      <alignment horizontal="center" wrapText="1"/>
    </xf>
    <xf numFmtId="0" fontId="1" fillId="6" borderId="0" xfId="0" applyNumberFormat="1" applyFont="1" applyFill="1" applyBorder="1" applyAlignment="1" applyProtection="1">
      <alignment horizontal="right" vertical="top" wrapText="1"/>
      <protection locked="0"/>
    </xf>
    <xf numFmtId="3" fontId="1" fillId="6" borderId="0" xfId="0" applyNumberFormat="1" applyFont="1" applyFill="1" applyBorder="1" applyAlignment="1">
      <alignment/>
    </xf>
    <xf numFmtId="0" fontId="1" fillId="6" borderId="0" xfId="0" applyNumberFormat="1" applyFont="1" applyFill="1" applyBorder="1" applyAlignment="1" applyProtection="1">
      <alignment horizontal="right" wrapText="1"/>
      <protection locked="0"/>
    </xf>
    <xf numFmtId="3" fontId="1" fillId="6" borderId="0" xfId="0" applyNumberFormat="1" applyFont="1" applyFill="1" applyBorder="1" applyAlignment="1">
      <alignment/>
    </xf>
    <xf numFmtId="0" fontId="1" fillId="6" borderId="0" xfId="0" applyNumberFormat="1" applyFont="1" applyFill="1" applyBorder="1" applyAlignment="1" applyProtection="1">
      <alignment horizontal="right"/>
      <protection locked="0"/>
    </xf>
    <xf numFmtId="1" fontId="1" fillId="6" borderId="0" xfId="0" applyNumberFormat="1" applyFont="1" applyFill="1" applyBorder="1" applyAlignment="1" applyProtection="1">
      <alignment horizontal="right"/>
      <protection locked="0"/>
    </xf>
    <xf numFmtId="3" fontId="1" fillId="5" borderId="0" xfId="0" applyNumberFormat="1" applyFont="1" applyFill="1" applyBorder="1" applyAlignment="1">
      <alignment/>
    </xf>
    <xf numFmtId="0" fontId="0" fillId="0" borderId="0" xfId="0" applyFont="1" applyFill="1" applyBorder="1" applyAlignment="1">
      <alignment/>
    </xf>
    <xf numFmtId="209" fontId="1" fillId="0" borderId="0" xfId="0" applyNumberFormat="1" applyFont="1" applyFill="1" applyBorder="1" applyAlignment="1">
      <alignment/>
    </xf>
    <xf numFmtId="1" fontId="0" fillId="0" borderId="0" xfId="0" applyNumberFormat="1" applyAlignment="1">
      <alignment/>
    </xf>
    <xf numFmtId="0" fontId="0" fillId="5" borderId="0" xfId="0" applyFill="1" applyAlignment="1">
      <alignment/>
    </xf>
    <xf numFmtId="0" fontId="1" fillId="0" borderId="0" xfId="0" applyNumberFormat="1" applyFont="1" applyFill="1" applyBorder="1" applyAlignment="1">
      <alignment horizontal="center" wrapText="1"/>
    </xf>
    <xf numFmtId="0" fontId="1" fillId="6" borderId="0" xfId="0" applyNumberFormat="1" applyFont="1" applyFill="1" applyBorder="1" applyAlignment="1">
      <alignment horizontal="center" wrapText="1"/>
    </xf>
    <xf numFmtId="0" fontId="14" fillId="0" borderId="0" xfId="0" applyNumberFormat="1" applyFont="1" applyFill="1" applyBorder="1" applyAlignment="1">
      <alignment horizontal="center" wrapText="1"/>
    </xf>
    <xf numFmtId="0" fontId="10" fillId="0" borderId="0" xfId="0" applyNumberFormat="1" applyFont="1" applyFill="1" applyBorder="1" applyAlignment="1">
      <alignment wrapText="1"/>
    </xf>
    <xf numFmtId="0" fontId="2" fillId="0" borderId="0" xfId="0" applyNumberFormat="1" applyFont="1" applyFill="1" applyBorder="1" applyAlignment="1">
      <alignment wrapText="1"/>
    </xf>
  </cellXfs>
  <cellStyles count="79">
    <cellStyle name="Normal" xfId="0"/>
    <cellStyle name="Comma" xfId="15"/>
    <cellStyle name="Comma [0]" xfId="16"/>
    <cellStyle name="Comma [0]_EASTE04I" xfId="17"/>
    <cellStyle name="Comma [0]_EASTGC04I(1999)" xfId="18"/>
    <cellStyle name="Comma [0]_EASTP04I" xfId="19"/>
    <cellStyle name="Comma [0]_OECDE04I" xfId="20"/>
    <cellStyle name="Comma [0]_OECDGc04I(1999)" xfId="21"/>
    <cellStyle name="Comma [0]_OECDP04I" xfId="22"/>
    <cellStyle name="Comma [0]_past_long_series_EU_and_CEE_data" xfId="23"/>
    <cellStyle name="Comma [0]_projections_lfs_jongen" xfId="24"/>
    <cellStyle name="Comma [0]_SECE04I" xfId="25"/>
    <cellStyle name="Comma [0]_SECGC04I(1999)" xfId="26"/>
    <cellStyle name="Comma [0]_SECP04I" xfId="27"/>
    <cellStyle name="Comma_EASTE04I" xfId="28"/>
    <cellStyle name="Comma_EASTGC04I(1999)" xfId="29"/>
    <cellStyle name="Comma_EASTP04I" xfId="30"/>
    <cellStyle name="Comma_OECDE04I" xfId="31"/>
    <cellStyle name="Comma_OECDGc04I(1999)" xfId="32"/>
    <cellStyle name="Comma_OECDP04I" xfId="33"/>
    <cellStyle name="Comma_past_long_series_EU_and_CEE_data" xfId="34"/>
    <cellStyle name="Comma_projections_lfs_jongen" xfId="35"/>
    <cellStyle name="Comma_SECE04I" xfId="36"/>
    <cellStyle name="Comma_SECGC04I(1999)" xfId="37"/>
    <cellStyle name="Comma_SECP04I" xfId="38"/>
    <cellStyle name="Currency" xfId="39"/>
    <cellStyle name="Currency [0]" xfId="40"/>
    <cellStyle name="Currency [0]_EASTE04I" xfId="41"/>
    <cellStyle name="Currency [0]_EASTGC04I(1999)" xfId="42"/>
    <cellStyle name="Currency [0]_EASTGE04I(1999)" xfId="43"/>
    <cellStyle name="Currency [0]_EASTP04I" xfId="44"/>
    <cellStyle name="Currency [0]_OECDE04I" xfId="45"/>
    <cellStyle name="Currency [0]_OECDGc04I(1999)" xfId="46"/>
    <cellStyle name="Currency [0]_OECDP04I" xfId="47"/>
    <cellStyle name="Currency [0]_past_long_series_EU_and_CEE_data" xfId="48"/>
    <cellStyle name="Currency [0]_projections_lfs_jongen" xfId="49"/>
    <cellStyle name="Currency [0]_SECE04I" xfId="50"/>
    <cellStyle name="Currency [0]_SECGC04I(1999)" xfId="51"/>
    <cellStyle name="Currency [0]_SECP04I" xfId="52"/>
    <cellStyle name="Currency_EASTE04I" xfId="53"/>
    <cellStyle name="Currency_EASTGC04I(1999)" xfId="54"/>
    <cellStyle name="Currency_EASTGE04I(1999)" xfId="55"/>
    <cellStyle name="Currency_EASTP04I" xfId="56"/>
    <cellStyle name="Currency_OECDE04I" xfId="57"/>
    <cellStyle name="Currency_OECDGc04I(1999)" xfId="58"/>
    <cellStyle name="Currency_OECDP04I" xfId="59"/>
    <cellStyle name="Currency_past_long_series_EU_and_CEE_data" xfId="60"/>
    <cellStyle name="Currency_projections_lfs_jongen" xfId="61"/>
    <cellStyle name="Currency_SECE04I" xfId="62"/>
    <cellStyle name="Currency_SECGC04I(1999)" xfId="63"/>
    <cellStyle name="Currency_SECP04I" xfId="64"/>
    <cellStyle name="Hyperlink" xfId="65"/>
    <cellStyle name="Normal_dataset_Slovenia_final" xfId="66"/>
    <cellStyle name="Normal_EASTE04I" xfId="67"/>
    <cellStyle name="Normal_EASTGC04I(1999)" xfId="68"/>
    <cellStyle name="Normal_EASTGE04I(1999)" xfId="69"/>
    <cellStyle name="Normal_EASTP04I" xfId="70"/>
    <cellStyle name="Normal_growth_accounting_and_human_capital" xfId="71"/>
    <cellStyle name="Normal_OECDE04I" xfId="72"/>
    <cellStyle name="Normal_OECDGc04I(1999)" xfId="73"/>
    <cellStyle name="Normal_OECDP04I" xfId="74"/>
    <cellStyle name="Normal_past_long_series_EU_and_CEE_data" xfId="75"/>
    <cellStyle name="Normal_Production function-WGOG" xfId="76"/>
    <cellStyle name="Normal_projections_lfs_jongen" xfId="77"/>
    <cellStyle name="Normal_SECE04I" xfId="78"/>
    <cellStyle name="Normal_SECGC04I(1999)" xfId="79"/>
    <cellStyle name="Normal_SECP04I" xfId="80"/>
    <cellStyle name="Normal_table13_5" xfId="81"/>
    <cellStyle name="Normal_ted_gdp_pc_ceec" xfId="82"/>
    <cellStyle name="Normal_ted_gdp_pc_oecd" xfId="83"/>
    <cellStyle name="Normal_ted_gdp_pe_ceec" xfId="84"/>
    <cellStyle name="Normal_ted_gdp_pe_oecd" xfId="85"/>
    <cellStyle name="Normal_ted_gdp_ph_ceec" xfId="86"/>
    <cellStyle name="Normal_ted_gdp_ph_oecd" xfId="87"/>
    <cellStyle name="Normal_ted_hours_worked_oecd" xfId="88"/>
    <cellStyle name="Normal_ted_hours_worked_seu" xfId="89"/>
    <cellStyle name="Normal_wages_13_1_sors" xfId="90"/>
    <cellStyle name="Normal_wages_public_private" xfId="91"/>
    <cellStyle name="Percent" xfId="9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worksheet" Target="worksheets/sheet30.xml" /><Relationship Id="rId33" Type="http://schemas.openxmlformats.org/officeDocument/2006/relationships/worksheet" Target="worksheets/sheet31.xml" /><Relationship Id="rId34" Type="http://schemas.openxmlformats.org/officeDocument/2006/relationships/worksheet" Target="worksheets/sheet32.xml" /><Relationship Id="rId35" Type="http://schemas.openxmlformats.org/officeDocument/2006/relationships/worksheet" Target="worksheets/sheet33.xml" /><Relationship Id="rId36" Type="http://schemas.openxmlformats.org/officeDocument/2006/relationships/worksheet" Target="worksheets/sheet34.xml" /><Relationship Id="rId37" Type="http://schemas.openxmlformats.org/officeDocument/2006/relationships/worksheet" Target="worksheets/sheet35.xml" /><Relationship Id="rId38" Type="http://schemas.openxmlformats.org/officeDocument/2006/relationships/worksheet" Target="worksheets/sheet36.xml" /><Relationship Id="rId39" Type="http://schemas.openxmlformats.org/officeDocument/2006/relationships/worksheet" Target="worksheets/sheet37.xml" /><Relationship Id="rId40" Type="http://schemas.openxmlformats.org/officeDocument/2006/relationships/worksheet" Target="worksheets/sheet38.xml" /><Relationship Id="rId41" Type="http://schemas.openxmlformats.org/officeDocument/2006/relationships/worksheet" Target="worksheets/sheet39.xml" /><Relationship Id="rId42" Type="http://schemas.openxmlformats.org/officeDocument/2006/relationships/worksheet" Target="worksheets/sheet40.xml" /><Relationship Id="rId43" Type="http://schemas.openxmlformats.org/officeDocument/2006/relationships/worksheet" Target="worksheets/sheet41.xml" /><Relationship Id="rId44" Type="http://schemas.openxmlformats.org/officeDocument/2006/relationships/worksheet" Target="worksheets/sheet42.xml" /><Relationship Id="rId45" Type="http://schemas.openxmlformats.org/officeDocument/2006/relationships/worksheet" Target="worksheets/sheet43.xml" /><Relationship Id="rId46" Type="http://schemas.openxmlformats.org/officeDocument/2006/relationships/worksheet" Target="worksheets/sheet44.xml" /><Relationship Id="rId47" Type="http://schemas.openxmlformats.org/officeDocument/2006/relationships/worksheet" Target="worksheets/sheet45.xml" /><Relationship Id="rId48" Type="http://schemas.openxmlformats.org/officeDocument/2006/relationships/worksheet" Target="worksheets/sheet46.xml" /><Relationship Id="rId49" Type="http://schemas.openxmlformats.org/officeDocument/2006/relationships/worksheet" Target="worksheets/sheet47.xml" /><Relationship Id="rId50" Type="http://schemas.openxmlformats.org/officeDocument/2006/relationships/worksheet" Target="worksheets/sheet48.xml" /><Relationship Id="rId51" Type="http://schemas.openxmlformats.org/officeDocument/2006/relationships/worksheet" Target="worksheets/sheet49.xml" /><Relationship Id="rId52" Type="http://schemas.openxmlformats.org/officeDocument/2006/relationships/worksheet" Target="worksheets/sheet50.xml" /><Relationship Id="rId53" Type="http://schemas.openxmlformats.org/officeDocument/2006/relationships/worksheet" Target="worksheets/sheet51.xml" /><Relationship Id="rId54" Type="http://schemas.openxmlformats.org/officeDocument/2006/relationships/worksheet" Target="worksheets/sheet52.xml" /><Relationship Id="rId55" Type="http://schemas.openxmlformats.org/officeDocument/2006/relationships/worksheet" Target="worksheets/sheet53.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externalLink" Target="externalLinks/externalLink1.xml" /><Relationship Id="rId59" Type="http://schemas.openxmlformats.org/officeDocument/2006/relationships/externalLink" Target="externalLinks/externalLink2.xml" /><Relationship Id="rId6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
          <c:w val="0.9585"/>
          <c:h val="1"/>
        </c:manualLayout>
      </c:layout>
      <c:lineChart>
        <c:grouping val="standard"/>
        <c:varyColors val="0"/>
        <c:ser>
          <c:idx val="0"/>
          <c:order val="0"/>
          <c:tx>
            <c:v>Job creation rate (x100)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'[1]jcjd'!$C$52:$L$52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'[1]jcjd'!$C$54:$L$54</c:f>
              <c:numCache>
                <c:ptCount val="10"/>
                <c:pt idx="0">
                  <c:v>8.1</c:v>
                </c:pt>
                <c:pt idx="1">
                  <c:v>9.6</c:v>
                </c:pt>
                <c:pt idx="2">
                  <c:v>14.3</c:v>
                </c:pt>
                <c:pt idx="3">
                  <c:v>11</c:v>
                </c:pt>
                <c:pt idx="4">
                  <c:v>11.8</c:v>
                </c:pt>
                <c:pt idx="5">
                  <c:v>11.1</c:v>
                </c:pt>
                <c:pt idx="6">
                  <c:v>11</c:v>
                </c:pt>
                <c:pt idx="7">
                  <c:v>11</c:v>
                </c:pt>
                <c:pt idx="8">
                  <c:v>10.3</c:v>
                </c:pt>
                <c:pt idx="9">
                  <c:v>9.2</c:v>
                </c:pt>
              </c:numCache>
            </c:numRef>
          </c:val>
          <c:smooth val="0"/>
        </c:ser>
        <c:ser>
          <c:idx val="1"/>
          <c:order val="1"/>
          <c:tx>
            <c:v>Job destruction rate (x100)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'[1]jcjd'!$C$52:$L$52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'[1]jcjd'!$C$55:$L$55</c:f>
              <c:numCache>
                <c:ptCount val="10"/>
                <c:pt idx="0">
                  <c:v>13.8</c:v>
                </c:pt>
                <c:pt idx="1">
                  <c:v>11.5</c:v>
                </c:pt>
                <c:pt idx="2">
                  <c:v>10.6</c:v>
                </c:pt>
                <c:pt idx="3">
                  <c:v>9.8</c:v>
                </c:pt>
                <c:pt idx="4">
                  <c:v>12.3</c:v>
                </c:pt>
                <c:pt idx="5">
                  <c:v>11.2</c:v>
                </c:pt>
                <c:pt idx="6">
                  <c:v>9.7</c:v>
                </c:pt>
                <c:pt idx="7">
                  <c:v>8.7</c:v>
                </c:pt>
                <c:pt idx="8">
                  <c:v>7.6</c:v>
                </c:pt>
                <c:pt idx="9">
                  <c:v>8.2</c:v>
                </c:pt>
              </c:numCache>
            </c:numRef>
          </c:val>
          <c:smooth val="0"/>
        </c:ser>
        <c:ser>
          <c:idx val="2"/>
          <c:order val="2"/>
          <c:tx>
            <c:v>Hiring rate (x100)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val>
            <c:numRef>
              <c:f>'[1]jcjd'!$C$58:$L$58</c:f>
              <c:numCache>
                <c:ptCount val="10"/>
                <c:pt idx="0">
                  <c:v>11.4</c:v>
                </c:pt>
                <c:pt idx="1">
                  <c:v>13.7</c:v>
                </c:pt>
                <c:pt idx="2">
                  <c:v>19.5</c:v>
                </c:pt>
                <c:pt idx="3">
                  <c:v>16.1</c:v>
                </c:pt>
                <c:pt idx="4">
                  <c:v>16.9</c:v>
                </c:pt>
                <c:pt idx="5">
                  <c:v>16.7</c:v>
                </c:pt>
                <c:pt idx="6">
                  <c:v>16.8</c:v>
                </c:pt>
                <c:pt idx="7">
                  <c:v>16.8</c:v>
                </c:pt>
                <c:pt idx="8">
                  <c:v>16.2</c:v>
                </c:pt>
                <c:pt idx="9">
                  <c:v>14.8</c:v>
                </c:pt>
              </c:numCache>
            </c:numRef>
          </c:val>
          <c:smooth val="0"/>
        </c:ser>
        <c:ser>
          <c:idx val="3"/>
          <c:order val="3"/>
          <c:tx>
            <c:v>Separation rate (x100)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val>
            <c:numRef>
              <c:f>'[1]jcjd'!$C$59:$L$59</c:f>
              <c:numCache>
                <c:ptCount val="10"/>
                <c:pt idx="0">
                  <c:v>17</c:v>
                </c:pt>
                <c:pt idx="1">
                  <c:v>15.7</c:v>
                </c:pt>
                <c:pt idx="2">
                  <c:v>15.8</c:v>
                </c:pt>
                <c:pt idx="3">
                  <c:v>14.9</c:v>
                </c:pt>
                <c:pt idx="4">
                  <c:v>17.3</c:v>
                </c:pt>
                <c:pt idx="5">
                  <c:v>16.8</c:v>
                </c:pt>
                <c:pt idx="6">
                  <c:v>15.5</c:v>
                </c:pt>
                <c:pt idx="7">
                  <c:v>14.5</c:v>
                </c:pt>
                <c:pt idx="8">
                  <c:v>13.5</c:v>
                </c:pt>
                <c:pt idx="9">
                  <c:v>13.8</c:v>
                </c:pt>
              </c:numCache>
            </c:numRef>
          </c:val>
          <c:smooth val="0"/>
        </c:ser>
        <c:axId val="36604174"/>
        <c:axId val="61002111"/>
      </c:lineChart>
      <c:catAx>
        <c:axId val="36604174"/>
        <c:scaling>
          <c:orientation val="minMax"/>
        </c:scaling>
        <c:axPos val="b"/>
        <c:delete val="0"/>
        <c:numFmt formatCode="General" sourceLinked="1"/>
        <c:majorTickMark val="out"/>
        <c:minorTickMark val="none"/>
        <c:tickLblPos val="nextTo"/>
        <c:crossAx val="61002111"/>
        <c:crosses val="autoZero"/>
        <c:auto val="1"/>
        <c:lblOffset val="100"/>
        <c:noMultiLvlLbl val="0"/>
      </c:catAx>
      <c:valAx>
        <c:axId val="61002111"/>
        <c:scaling>
          <c:orientation val="minMax"/>
          <c:max val="20"/>
          <c:min val="0"/>
        </c:scaling>
        <c:axPos val="l"/>
        <c:title>
          <c:tx>
            <c:rich>
              <a:bodyPr vert="horz" rot="-5400000" anchor="ctr"/>
              <a:lstStyle/>
              <a:p>
                <a:pPr algn="ctr">
                  <a:defRPr/>
                </a:pPr>
                <a:r>
                  <a:rPr lang="en-US" cap="none" sz="700" b="0" i="0" u="none" baseline="0">
                    <a:latin typeface="Arial"/>
                    <a:ea typeface="Arial"/>
                    <a:cs typeface="Arial"/>
                  </a:rPr>
                  <a:t>In %</a:t>
                </a:r>
              </a:p>
            </c:rich>
          </c:tx>
          <c:layout/>
          <c:overlay val="0"/>
          <c:spPr>
            <a:noFill/>
            <a:ln>
              <a:noFill/>
            </a:ln>
          </c:spPr>
        </c:title>
        <c:delete val="0"/>
        <c:numFmt formatCode="General" sourceLinked="1"/>
        <c:majorTickMark val="out"/>
        <c:minorTickMark val="none"/>
        <c:tickLblPos val="nextTo"/>
        <c:crossAx val="36604174"/>
        <c:crossesAt val="1"/>
        <c:crossBetween val="midCat"/>
        <c:dispUnits/>
      </c:valAx>
      <c:spPr>
        <a:noFill/>
        <a:ln>
          <a:noFill/>
        </a:ln>
      </c:spPr>
    </c:plotArea>
    <c:legend>
      <c:legendPos val="r"/>
      <c:layout>
        <c:manualLayout>
          <c:xMode val="edge"/>
          <c:yMode val="edge"/>
          <c:x val="0.085"/>
          <c:y val="0.7345"/>
          <c:w val="0.878"/>
          <c:h val="0.127"/>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Job creation rate (x100)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'[1]jcjd'!$C$52:$L$52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'[1]jcjd'!$C$54:$L$54</c:f>
              <c:numCache>
                <c:ptCount val="10"/>
                <c:pt idx="0">
                  <c:v>8.1</c:v>
                </c:pt>
                <c:pt idx="1">
                  <c:v>9.6</c:v>
                </c:pt>
                <c:pt idx="2">
                  <c:v>14.3</c:v>
                </c:pt>
                <c:pt idx="3">
                  <c:v>11</c:v>
                </c:pt>
                <c:pt idx="4">
                  <c:v>11.8</c:v>
                </c:pt>
                <c:pt idx="5">
                  <c:v>11.1</c:v>
                </c:pt>
                <c:pt idx="6">
                  <c:v>11</c:v>
                </c:pt>
                <c:pt idx="7">
                  <c:v>11</c:v>
                </c:pt>
                <c:pt idx="8">
                  <c:v>10.3</c:v>
                </c:pt>
                <c:pt idx="9">
                  <c:v>9.2</c:v>
                </c:pt>
              </c:numCache>
            </c:numRef>
          </c:val>
          <c:smooth val="0"/>
        </c:ser>
        <c:ser>
          <c:idx val="1"/>
          <c:order val="1"/>
          <c:tx>
            <c:v>Job destruction rate (x100)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'[1]jcjd'!$C$52:$L$52</c:f>
              <c:numCache>
                <c:ptCount val="10"/>
                <c:pt idx="0">
                  <c:v>1992</c:v>
                </c:pt>
                <c:pt idx="1">
                  <c:v>1993</c:v>
                </c:pt>
                <c:pt idx="2">
                  <c:v>1994</c:v>
                </c:pt>
                <c:pt idx="3">
                  <c:v>1995</c:v>
                </c:pt>
                <c:pt idx="4">
                  <c:v>1996</c:v>
                </c:pt>
                <c:pt idx="5">
                  <c:v>1997</c:v>
                </c:pt>
                <c:pt idx="6">
                  <c:v>1998</c:v>
                </c:pt>
                <c:pt idx="7">
                  <c:v>1999</c:v>
                </c:pt>
                <c:pt idx="8">
                  <c:v>2000</c:v>
                </c:pt>
                <c:pt idx="9">
                  <c:v>2001</c:v>
                </c:pt>
              </c:numCache>
            </c:numRef>
          </c:cat>
          <c:val>
            <c:numRef>
              <c:f>'[1]jcjd'!$C$55:$L$55</c:f>
              <c:numCache>
                <c:ptCount val="10"/>
                <c:pt idx="0">
                  <c:v>13.8</c:v>
                </c:pt>
                <c:pt idx="1">
                  <c:v>11.5</c:v>
                </c:pt>
                <c:pt idx="2">
                  <c:v>10.6</c:v>
                </c:pt>
                <c:pt idx="3">
                  <c:v>9.8</c:v>
                </c:pt>
                <c:pt idx="4">
                  <c:v>12.3</c:v>
                </c:pt>
                <c:pt idx="5">
                  <c:v>11.2</c:v>
                </c:pt>
                <c:pt idx="6">
                  <c:v>9.7</c:v>
                </c:pt>
                <c:pt idx="7">
                  <c:v>8.7</c:v>
                </c:pt>
                <c:pt idx="8">
                  <c:v>7.6</c:v>
                </c:pt>
                <c:pt idx="9">
                  <c:v>8.2</c:v>
                </c:pt>
              </c:numCache>
            </c:numRef>
          </c:val>
          <c:smooth val="0"/>
        </c:ser>
        <c:ser>
          <c:idx val="2"/>
          <c:order val="2"/>
          <c:tx>
            <c:v>Hiring rate (x100)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val>
            <c:numRef>
              <c:f>'[1]jcjd'!$C$58:$L$58</c:f>
              <c:numCache>
                <c:ptCount val="10"/>
                <c:pt idx="0">
                  <c:v>11.4</c:v>
                </c:pt>
                <c:pt idx="1">
                  <c:v>13.7</c:v>
                </c:pt>
                <c:pt idx="2">
                  <c:v>19.5</c:v>
                </c:pt>
                <c:pt idx="3">
                  <c:v>16.1</c:v>
                </c:pt>
                <c:pt idx="4">
                  <c:v>16.9</c:v>
                </c:pt>
                <c:pt idx="5">
                  <c:v>16.7</c:v>
                </c:pt>
                <c:pt idx="6">
                  <c:v>16.8</c:v>
                </c:pt>
                <c:pt idx="7">
                  <c:v>16.8</c:v>
                </c:pt>
                <c:pt idx="8">
                  <c:v>16.2</c:v>
                </c:pt>
                <c:pt idx="9">
                  <c:v>14.8</c:v>
                </c:pt>
              </c:numCache>
            </c:numRef>
          </c:val>
          <c:smooth val="0"/>
        </c:ser>
        <c:ser>
          <c:idx val="3"/>
          <c:order val="3"/>
          <c:tx>
            <c:v>Separation rate (x100)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val>
            <c:numRef>
              <c:f>'[1]jcjd'!$C$59:$L$59</c:f>
              <c:numCache>
                <c:ptCount val="10"/>
                <c:pt idx="0">
                  <c:v>17</c:v>
                </c:pt>
                <c:pt idx="1">
                  <c:v>15.7</c:v>
                </c:pt>
                <c:pt idx="2">
                  <c:v>15.8</c:v>
                </c:pt>
                <c:pt idx="3">
                  <c:v>14.9</c:v>
                </c:pt>
                <c:pt idx="4">
                  <c:v>17.3</c:v>
                </c:pt>
                <c:pt idx="5">
                  <c:v>16.8</c:v>
                </c:pt>
                <c:pt idx="6">
                  <c:v>15.5</c:v>
                </c:pt>
                <c:pt idx="7">
                  <c:v>14.5</c:v>
                </c:pt>
                <c:pt idx="8">
                  <c:v>13.5</c:v>
                </c:pt>
                <c:pt idx="9">
                  <c:v>13.8</c:v>
                </c:pt>
              </c:numCache>
            </c:numRef>
          </c:val>
          <c:smooth val="0"/>
        </c:ser>
        <c:axId val="12148088"/>
        <c:axId val="42223929"/>
      </c:lineChart>
      <c:catAx>
        <c:axId val="12148088"/>
        <c:scaling>
          <c:orientation val="minMax"/>
        </c:scaling>
        <c:axPos val="b"/>
        <c:delete val="0"/>
        <c:numFmt formatCode="General" sourceLinked="1"/>
        <c:majorTickMark val="out"/>
        <c:minorTickMark val="none"/>
        <c:tickLblPos val="nextTo"/>
        <c:crossAx val="42223929"/>
        <c:crosses val="autoZero"/>
        <c:auto val="1"/>
        <c:lblOffset val="100"/>
        <c:noMultiLvlLbl val="0"/>
      </c:catAx>
      <c:valAx>
        <c:axId val="42223929"/>
        <c:scaling>
          <c:orientation val="minMax"/>
          <c:max val="20"/>
          <c:min val="0"/>
        </c:scaling>
        <c:axPos val="l"/>
        <c:delete val="0"/>
        <c:numFmt formatCode="General" sourceLinked="1"/>
        <c:majorTickMark val="out"/>
        <c:minorTickMark val="none"/>
        <c:tickLblPos val="nextTo"/>
        <c:crossAx val="12148088"/>
        <c:crossesAt val="1"/>
        <c:crossBetween val="midCat"/>
        <c:dispUnits/>
      </c:valAx>
      <c:spPr>
        <a:noFill/>
        <a:ln>
          <a:no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
          <c:w val="0.9685"/>
          <c:h val="1"/>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epl!$A$3:$A$28</c:f>
              <c:strCache>
                <c:ptCount val="26"/>
                <c:pt idx="0">
                  <c:v>Portugal</c:v>
                </c:pt>
                <c:pt idx="1">
                  <c:v>Slovenia</c:v>
                </c:pt>
                <c:pt idx="2">
                  <c:v>Italy</c:v>
                </c:pt>
                <c:pt idx="3">
                  <c:v>Spain</c:v>
                </c:pt>
                <c:pt idx="4">
                  <c:v>France</c:v>
                </c:pt>
                <c:pt idx="5">
                  <c:v>Germany</c:v>
                </c:pt>
                <c:pt idx="6">
                  <c:v>Norway</c:v>
                </c:pt>
                <c:pt idx="7">
                  <c:v>Sweden</c:v>
                </c:pt>
                <c:pt idx="8">
                  <c:v>Estonia</c:v>
                </c:pt>
                <c:pt idx="9">
                  <c:v>Belgium</c:v>
                </c:pt>
                <c:pt idx="10">
                  <c:v>Slovakia</c:v>
                </c:pt>
                <c:pt idx="11">
                  <c:v>Austria</c:v>
                </c:pt>
                <c:pt idx="12">
                  <c:v>Japan</c:v>
                </c:pt>
                <c:pt idx="13">
                  <c:v>Netherlands</c:v>
                </c:pt>
                <c:pt idx="14">
                  <c:v>Finland</c:v>
                </c:pt>
                <c:pt idx="15">
                  <c:v>Czech Republic</c:v>
                </c:pt>
                <c:pt idx="16">
                  <c:v>Poland</c:v>
                </c:pt>
                <c:pt idx="17">
                  <c:v>Hungary</c:v>
                </c:pt>
                <c:pt idx="18">
                  <c:v>Denmark</c:v>
                </c:pt>
                <c:pt idx="19">
                  <c:v>Switzerland</c:v>
                </c:pt>
                <c:pt idx="20">
                  <c:v>Australia</c:v>
                </c:pt>
                <c:pt idx="21">
                  <c:v>Ireland</c:v>
                </c:pt>
                <c:pt idx="22">
                  <c:v>Canada</c:v>
                </c:pt>
                <c:pt idx="23">
                  <c:v>U.K.</c:v>
                </c:pt>
                <c:pt idx="24">
                  <c:v>New Zeland</c:v>
                </c:pt>
                <c:pt idx="25">
                  <c:v>U.S.</c:v>
                </c:pt>
              </c:strCache>
            </c:strRef>
          </c:cat>
          <c:val>
            <c:numRef>
              <c:f>epl!$G$3:$G$28</c:f>
              <c:numCache>
                <c:ptCount val="26"/>
                <c:pt idx="0">
                  <c:v>3.7</c:v>
                </c:pt>
                <c:pt idx="1">
                  <c:v>3.5</c:v>
                </c:pt>
                <c:pt idx="2">
                  <c:v>3.4</c:v>
                </c:pt>
                <c:pt idx="3">
                  <c:v>3.1</c:v>
                </c:pt>
                <c:pt idx="4">
                  <c:v>2.8</c:v>
                </c:pt>
                <c:pt idx="5">
                  <c:v>2.6</c:v>
                </c:pt>
                <c:pt idx="6">
                  <c:v>2.6</c:v>
                </c:pt>
                <c:pt idx="7">
                  <c:v>2.6</c:v>
                </c:pt>
                <c:pt idx="8">
                  <c:v>2.6</c:v>
                </c:pt>
                <c:pt idx="9">
                  <c:v>2.5</c:v>
                </c:pt>
                <c:pt idx="10">
                  <c:v>2.4</c:v>
                </c:pt>
                <c:pt idx="11">
                  <c:v>2.3</c:v>
                </c:pt>
                <c:pt idx="12">
                  <c:v>2.3</c:v>
                </c:pt>
                <c:pt idx="13">
                  <c:v>2.2</c:v>
                </c:pt>
                <c:pt idx="14">
                  <c:v>2.1</c:v>
                </c:pt>
                <c:pt idx="15">
                  <c:v>2.1</c:v>
                </c:pt>
                <c:pt idx="16">
                  <c:v>2</c:v>
                </c:pt>
                <c:pt idx="17">
                  <c:v>1.7</c:v>
                </c:pt>
                <c:pt idx="18">
                  <c:v>1.5</c:v>
                </c:pt>
                <c:pt idx="19">
                  <c:v>1.5</c:v>
                </c:pt>
                <c:pt idx="20">
                  <c:v>1.2</c:v>
                </c:pt>
                <c:pt idx="21">
                  <c:v>1.1</c:v>
                </c:pt>
                <c:pt idx="22">
                  <c:v>1.1</c:v>
                </c:pt>
                <c:pt idx="23">
                  <c:v>0.9</c:v>
                </c:pt>
                <c:pt idx="24">
                  <c:v>0.9</c:v>
                </c:pt>
                <c:pt idx="25">
                  <c:v>0.7</c:v>
                </c:pt>
              </c:numCache>
            </c:numRef>
          </c:val>
        </c:ser>
        <c:gapWidth val="50"/>
        <c:axId val="44471042"/>
        <c:axId val="64695059"/>
      </c:barChart>
      <c:catAx>
        <c:axId val="44471042"/>
        <c:scaling>
          <c:orientation val="minMax"/>
        </c:scaling>
        <c:axPos val="b"/>
        <c:delete val="0"/>
        <c:numFmt formatCode="General" sourceLinked="1"/>
        <c:majorTickMark val="out"/>
        <c:minorTickMark val="none"/>
        <c:tickLblPos val="nextTo"/>
        <c:txPr>
          <a:bodyPr vert="horz" rot="-5400000"/>
          <a:lstStyle/>
          <a:p>
            <a:pPr>
              <a:defRPr lang="en-US" cap="none" sz="700" b="0" i="0" u="none" baseline="0">
                <a:latin typeface="Arial"/>
                <a:ea typeface="Arial"/>
                <a:cs typeface="Arial"/>
              </a:defRPr>
            </a:pPr>
          </a:p>
        </c:txPr>
        <c:crossAx val="64695059"/>
        <c:crosses val="autoZero"/>
        <c:auto val="1"/>
        <c:lblOffset val="100"/>
        <c:noMultiLvlLbl val="0"/>
      </c:catAx>
      <c:valAx>
        <c:axId val="64695059"/>
        <c:scaling>
          <c:orientation val="minMax"/>
        </c:scaling>
        <c:axPos val="l"/>
        <c:majorGridlines/>
        <c:delete val="0"/>
        <c:numFmt formatCode="0.0" sourceLinked="0"/>
        <c:majorTickMark val="out"/>
        <c:minorTickMark val="none"/>
        <c:tickLblPos val="nextTo"/>
        <c:crossAx val="44471042"/>
        <c:crossesAt val="1"/>
        <c:crossBetween val="between"/>
        <c:dispUnits/>
      </c:valAx>
    </c:plotArea>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epl!$A$3:$A$28</c:f>
              <c:strCache>
                <c:ptCount val="26"/>
                <c:pt idx="0">
                  <c:v>Portugal</c:v>
                </c:pt>
                <c:pt idx="1">
                  <c:v>Slovenia</c:v>
                </c:pt>
                <c:pt idx="2">
                  <c:v>Italy</c:v>
                </c:pt>
                <c:pt idx="3">
                  <c:v>Spain</c:v>
                </c:pt>
                <c:pt idx="4">
                  <c:v>France</c:v>
                </c:pt>
                <c:pt idx="5">
                  <c:v>Germany</c:v>
                </c:pt>
                <c:pt idx="6">
                  <c:v>Norway</c:v>
                </c:pt>
                <c:pt idx="7">
                  <c:v>Sweden</c:v>
                </c:pt>
                <c:pt idx="8">
                  <c:v>Estonia</c:v>
                </c:pt>
                <c:pt idx="9">
                  <c:v>Belgium</c:v>
                </c:pt>
                <c:pt idx="10">
                  <c:v>Slovakia</c:v>
                </c:pt>
                <c:pt idx="11">
                  <c:v>Austria</c:v>
                </c:pt>
                <c:pt idx="12">
                  <c:v>Japan</c:v>
                </c:pt>
                <c:pt idx="13">
                  <c:v>Netherlands</c:v>
                </c:pt>
                <c:pt idx="14">
                  <c:v>Finland</c:v>
                </c:pt>
                <c:pt idx="15">
                  <c:v>Czech Republic</c:v>
                </c:pt>
                <c:pt idx="16">
                  <c:v>Poland</c:v>
                </c:pt>
                <c:pt idx="17">
                  <c:v>Hungary</c:v>
                </c:pt>
                <c:pt idx="18">
                  <c:v>Denmark</c:v>
                </c:pt>
                <c:pt idx="19">
                  <c:v>Switzerland</c:v>
                </c:pt>
                <c:pt idx="20">
                  <c:v>Australia</c:v>
                </c:pt>
                <c:pt idx="21">
                  <c:v>Ireland</c:v>
                </c:pt>
                <c:pt idx="22">
                  <c:v>Canada</c:v>
                </c:pt>
                <c:pt idx="23">
                  <c:v>U.K.</c:v>
                </c:pt>
                <c:pt idx="24">
                  <c:v>New Zeland</c:v>
                </c:pt>
                <c:pt idx="25">
                  <c:v>U.S.</c:v>
                </c:pt>
              </c:strCache>
            </c:strRef>
          </c:cat>
          <c:val>
            <c:numRef>
              <c:f>epl!$G$3:$G$28</c:f>
              <c:numCache>
                <c:ptCount val="26"/>
                <c:pt idx="0">
                  <c:v>3.7</c:v>
                </c:pt>
                <c:pt idx="1">
                  <c:v>3.5</c:v>
                </c:pt>
                <c:pt idx="2">
                  <c:v>3.4</c:v>
                </c:pt>
                <c:pt idx="3">
                  <c:v>3.1</c:v>
                </c:pt>
                <c:pt idx="4">
                  <c:v>2.8</c:v>
                </c:pt>
                <c:pt idx="5">
                  <c:v>2.6</c:v>
                </c:pt>
                <c:pt idx="6">
                  <c:v>2.6</c:v>
                </c:pt>
                <c:pt idx="7">
                  <c:v>2.6</c:v>
                </c:pt>
                <c:pt idx="8">
                  <c:v>2.6</c:v>
                </c:pt>
                <c:pt idx="9">
                  <c:v>2.5</c:v>
                </c:pt>
                <c:pt idx="10">
                  <c:v>2.4</c:v>
                </c:pt>
                <c:pt idx="11">
                  <c:v>2.3</c:v>
                </c:pt>
                <c:pt idx="12">
                  <c:v>2.3</c:v>
                </c:pt>
                <c:pt idx="13">
                  <c:v>2.2</c:v>
                </c:pt>
                <c:pt idx="14">
                  <c:v>2.1</c:v>
                </c:pt>
                <c:pt idx="15">
                  <c:v>2.1</c:v>
                </c:pt>
                <c:pt idx="16">
                  <c:v>2</c:v>
                </c:pt>
                <c:pt idx="17">
                  <c:v>1.7</c:v>
                </c:pt>
                <c:pt idx="18">
                  <c:v>1.5</c:v>
                </c:pt>
                <c:pt idx="19">
                  <c:v>1.5</c:v>
                </c:pt>
                <c:pt idx="20">
                  <c:v>1.2</c:v>
                </c:pt>
                <c:pt idx="21">
                  <c:v>1.1</c:v>
                </c:pt>
                <c:pt idx="22">
                  <c:v>1.1</c:v>
                </c:pt>
                <c:pt idx="23">
                  <c:v>0.9</c:v>
                </c:pt>
                <c:pt idx="24">
                  <c:v>0.9</c:v>
                </c:pt>
                <c:pt idx="25">
                  <c:v>0.7</c:v>
                </c:pt>
              </c:numCache>
            </c:numRef>
          </c:val>
        </c:ser>
        <c:axId val="45384620"/>
        <c:axId val="5808397"/>
      </c:barChart>
      <c:catAx>
        <c:axId val="45384620"/>
        <c:scaling>
          <c:orientation val="minMax"/>
        </c:scaling>
        <c:axPos val="b"/>
        <c:delete val="0"/>
        <c:numFmt formatCode="General" sourceLinked="1"/>
        <c:majorTickMark val="out"/>
        <c:minorTickMark val="none"/>
        <c:tickLblPos val="nextTo"/>
        <c:crossAx val="5808397"/>
        <c:crosses val="autoZero"/>
        <c:auto val="1"/>
        <c:lblOffset val="100"/>
        <c:noMultiLvlLbl val="0"/>
      </c:catAx>
      <c:valAx>
        <c:axId val="5808397"/>
        <c:scaling>
          <c:orientation val="minMax"/>
        </c:scaling>
        <c:axPos val="l"/>
        <c:majorGridlines/>
        <c:delete val="0"/>
        <c:numFmt formatCode="General" sourceLinked="1"/>
        <c:majorTickMark val="out"/>
        <c:minorTickMark val="none"/>
        <c:tickLblPos val="nextTo"/>
        <c:crossAx val="45384620"/>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hall_jones_1999!$C$7:$C$19</c:f>
              <c:numCache/>
            </c:numRef>
          </c:xVal>
          <c:yVal>
            <c:numRef>
              <c:f>hall_jones_1999!$F$7:$F$19</c:f>
              <c:numCache/>
            </c:numRef>
          </c:yVal>
          <c:smooth val="0"/>
        </c:ser>
        <c:axId val="52275574"/>
        <c:axId val="718119"/>
      </c:scatterChart>
      <c:valAx>
        <c:axId val="52275574"/>
        <c:scaling>
          <c:orientation val="minMax"/>
          <c:min val="0.6"/>
        </c:scaling>
        <c:axPos val="b"/>
        <c:delete val="0"/>
        <c:numFmt formatCode="General" sourceLinked="1"/>
        <c:majorTickMark val="out"/>
        <c:minorTickMark val="none"/>
        <c:tickLblPos val="nextTo"/>
        <c:crossAx val="718119"/>
        <c:crosses val="autoZero"/>
        <c:crossBetween val="midCat"/>
        <c:dispUnits/>
      </c:valAx>
      <c:valAx>
        <c:axId val="718119"/>
        <c:scaling>
          <c:orientation val="minMax"/>
          <c:min val="0.6"/>
        </c:scaling>
        <c:axPos val="l"/>
        <c:delete val="0"/>
        <c:numFmt formatCode="General" sourceLinked="1"/>
        <c:majorTickMark val="out"/>
        <c:minorTickMark val="none"/>
        <c:tickLblPos val="nextTo"/>
        <c:crossAx val="52275574"/>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5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Convergence using absolute changes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relation_tfp_1990_growth_tfp!$C$5:$C$33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relation_tfp_1990_growth_tfp!$D$5:$D$33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6463072"/>
        <c:axId val="58167649"/>
      </c:scatterChart>
      <c:valAx>
        <c:axId val="6463072"/>
        <c:scaling>
          <c:orientation val="minMax"/>
        </c:scaling>
        <c:axPos val="b"/>
        <c:title>
          <c:tx>
            <c:rich>
              <a:bodyPr vert="horz" rot="0" anchor="ctr"/>
              <a:lstStyle/>
              <a:p>
                <a:pPr algn="ctr">
                  <a:defRPr/>
                </a:pPr>
                <a:r>
                  <a:rPr lang="en-US" cap="none" sz="1000" b="1" i="0" u="none" baseline="0">
                    <a:latin typeface="Arial"/>
                    <a:ea typeface="Arial"/>
                    <a:cs typeface="Arial"/>
                  </a:rPr>
                  <a:t>Initial relative TFP</a:t>
                </a:r>
              </a:p>
            </c:rich>
          </c:tx>
          <c:layout/>
          <c:overlay val="0"/>
          <c:spPr>
            <a:noFill/>
            <a:ln>
              <a:noFill/>
            </a:ln>
          </c:spPr>
        </c:title>
        <c:delete val="0"/>
        <c:numFmt formatCode="General" sourceLinked="1"/>
        <c:majorTickMark val="out"/>
        <c:minorTickMark val="none"/>
        <c:tickLblPos val="nextTo"/>
        <c:crossAx val="58167649"/>
        <c:crosses val="autoZero"/>
        <c:crossBetween val="midCat"/>
        <c:dispUnits/>
      </c:valAx>
      <c:valAx>
        <c:axId val="58167649"/>
        <c:scaling>
          <c:orientation val="minMax"/>
        </c:scaling>
        <c:axPos val="l"/>
        <c:title>
          <c:tx>
            <c:rich>
              <a:bodyPr vert="horz" rot="-5400000" anchor="ctr"/>
              <a:lstStyle/>
              <a:p>
                <a:pPr algn="ctr">
                  <a:defRPr/>
                </a:pPr>
                <a:r>
                  <a:rPr lang="en-US" cap="none" sz="1000" b="1" i="0" u="none" baseline="0">
                    <a:latin typeface="Arial"/>
                    <a:ea typeface="Arial"/>
                    <a:cs typeface="Arial"/>
                  </a:rPr>
                  <a:t>Absolute change in relative TFP</a:t>
                </a:r>
              </a:p>
            </c:rich>
          </c:tx>
          <c:layout/>
          <c:overlay val="0"/>
          <c:spPr>
            <a:noFill/>
            <a:ln>
              <a:noFill/>
            </a:ln>
          </c:spPr>
        </c:title>
        <c:delete val="0"/>
        <c:numFmt formatCode="General" sourceLinked="1"/>
        <c:majorTickMark val="out"/>
        <c:minorTickMark val="none"/>
        <c:tickLblPos val="nextTo"/>
        <c:crossAx val="6463072"/>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Convergence using percentage changes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relation_tfp_1990_growth_tfp!$C$5:$C$33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relation_tfp_1990_growth_tfp!$E$5:$E$33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53746794"/>
        <c:axId val="13959099"/>
      </c:scatterChart>
      <c:valAx>
        <c:axId val="53746794"/>
        <c:scaling>
          <c:orientation val="minMax"/>
        </c:scaling>
        <c:axPos val="b"/>
        <c:title>
          <c:tx>
            <c:rich>
              <a:bodyPr vert="horz" rot="0" anchor="ctr"/>
              <a:lstStyle/>
              <a:p>
                <a:pPr algn="ctr">
                  <a:defRPr/>
                </a:pPr>
                <a:r>
                  <a:rPr lang="en-US" cap="none" sz="1000" b="1" i="0" u="none" baseline="0">
                    <a:latin typeface="Arial"/>
                    <a:ea typeface="Arial"/>
                    <a:cs typeface="Arial"/>
                  </a:rPr>
                  <a:t>Initial relative TFP</a:t>
                </a:r>
              </a:p>
            </c:rich>
          </c:tx>
          <c:layout/>
          <c:overlay val="0"/>
          <c:spPr>
            <a:noFill/>
            <a:ln>
              <a:noFill/>
            </a:ln>
          </c:spPr>
        </c:title>
        <c:delete val="0"/>
        <c:numFmt formatCode="General" sourceLinked="1"/>
        <c:majorTickMark val="out"/>
        <c:minorTickMark val="none"/>
        <c:tickLblPos val="nextTo"/>
        <c:crossAx val="13959099"/>
        <c:crosses val="autoZero"/>
        <c:crossBetween val="midCat"/>
        <c:dispUnits/>
      </c:valAx>
      <c:valAx>
        <c:axId val="13959099"/>
        <c:scaling>
          <c:orientation val="minMax"/>
        </c:scaling>
        <c:axPos val="l"/>
        <c:title>
          <c:tx>
            <c:rich>
              <a:bodyPr vert="horz" rot="-5400000" anchor="ctr"/>
              <a:lstStyle/>
              <a:p>
                <a:pPr algn="ctr">
                  <a:defRPr/>
                </a:pPr>
                <a:r>
                  <a:rPr lang="en-US" cap="none" sz="1000" b="1" i="0" u="none" baseline="0">
                    <a:latin typeface="Arial"/>
                    <a:ea typeface="Arial"/>
                    <a:cs typeface="Arial"/>
                  </a:rPr>
                  <a:t>Percentage change in relative TFP</a:t>
                </a:r>
              </a:p>
            </c:rich>
          </c:tx>
          <c:layout/>
          <c:overlay val="0"/>
          <c:spPr>
            <a:noFill/>
            <a:ln>
              <a:noFill/>
            </a:ln>
          </c:spPr>
        </c:title>
        <c:delete val="0"/>
        <c:numFmt formatCode="General" sourceLinked="1"/>
        <c:majorTickMark val="out"/>
        <c:minorTickMark val="none"/>
        <c:tickLblPos val="nextTo"/>
        <c:crossAx val="53746794"/>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Convergence using absolute changes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relation_tfp_1992_growth_tfp!$C$5:$C$33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relation_tfp_1992_growth_tfp!$D$5:$D$33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58523028"/>
        <c:axId val="56945205"/>
      </c:scatterChart>
      <c:valAx>
        <c:axId val="58523028"/>
        <c:scaling>
          <c:orientation val="minMax"/>
        </c:scaling>
        <c:axPos val="b"/>
        <c:title>
          <c:tx>
            <c:rich>
              <a:bodyPr vert="horz" rot="0" anchor="ctr"/>
              <a:lstStyle/>
              <a:p>
                <a:pPr algn="ctr">
                  <a:defRPr/>
                </a:pPr>
                <a:r>
                  <a:rPr lang="en-US" cap="none" sz="1000" b="1" i="0" u="none" baseline="0">
                    <a:latin typeface="Arial"/>
                    <a:ea typeface="Arial"/>
                    <a:cs typeface="Arial"/>
                  </a:rPr>
                  <a:t>Initial relative TFP</a:t>
                </a:r>
              </a:p>
            </c:rich>
          </c:tx>
          <c:layout/>
          <c:overlay val="0"/>
          <c:spPr>
            <a:noFill/>
            <a:ln>
              <a:noFill/>
            </a:ln>
          </c:spPr>
        </c:title>
        <c:delete val="0"/>
        <c:numFmt formatCode="General" sourceLinked="1"/>
        <c:majorTickMark val="out"/>
        <c:minorTickMark val="none"/>
        <c:tickLblPos val="nextTo"/>
        <c:crossAx val="56945205"/>
        <c:crosses val="autoZero"/>
        <c:crossBetween val="midCat"/>
        <c:dispUnits/>
      </c:valAx>
      <c:valAx>
        <c:axId val="56945205"/>
        <c:scaling>
          <c:orientation val="minMax"/>
        </c:scaling>
        <c:axPos val="l"/>
        <c:title>
          <c:tx>
            <c:rich>
              <a:bodyPr vert="horz" rot="-5400000" anchor="ctr"/>
              <a:lstStyle/>
              <a:p>
                <a:pPr algn="ctr">
                  <a:defRPr/>
                </a:pPr>
                <a:r>
                  <a:rPr lang="en-US" cap="none" sz="1000" b="1" i="0" u="none" baseline="0">
                    <a:latin typeface="Arial"/>
                    <a:ea typeface="Arial"/>
                    <a:cs typeface="Arial"/>
                  </a:rPr>
                  <a:t>Absolute change in relative TFP</a:t>
                </a:r>
              </a:p>
            </c:rich>
          </c:tx>
          <c:layout/>
          <c:overlay val="0"/>
          <c:spPr>
            <a:noFill/>
            <a:ln>
              <a:noFill/>
            </a:ln>
          </c:spPr>
        </c:title>
        <c:delete val="0"/>
        <c:numFmt formatCode="General" sourceLinked="1"/>
        <c:majorTickMark val="out"/>
        <c:minorTickMark val="none"/>
        <c:tickLblPos val="nextTo"/>
        <c:crossAx val="58523028"/>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Convergence using percentage changes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relation_tfp_1992_growth_tfp!$C$5:$C$33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relation_tfp_1992_growth_tfp!$E$5:$E$33</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42744798"/>
        <c:axId val="49158863"/>
      </c:scatterChart>
      <c:valAx>
        <c:axId val="42744798"/>
        <c:scaling>
          <c:orientation val="minMax"/>
        </c:scaling>
        <c:axPos val="b"/>
        <c:title>
          <c:tx>
            <c:rich>
              <a:bodyPr vert="horz" rot="0" anchor="ctr"/>
              <a:lstStyle/>
              <a:p>
                <a:pPr algn="ctr">
                  <a:defRPr/>
                </a:pPr>
                <a:r>
                  <a:rPr lang="en-US" cap="none" sz="1000" b="1" i="0" u="none" baseline="0">
                    <a:latin typeface="Arial"/>
                    <a:ea typeface="Arial"/>
                    <a:cs typeface="Arial"/>
                  </a:rPr>
                  <a:t>Initial relative TFP</a:t>
                </a:r>
              </a:p>
            </c:rich>
          </c:tx>
          <c:layout/>
          <c:overlay val="0"/>
          <c:spPr>
            <a:noFill/>
            <a:ln>
              <a:noFill/>
            </a:ln>
          </c:spPr>
        </c:title>
        <c:delete val="0"/>
        <c:numFmt formatCode="General" sourceLinked="1"/>
        <c:majorTickMark val="out"/>
        <c:minorTickMark val="none"/>
        <c:tickLblPos val="nextTo"/>
        <c:crossAx val="49158863"/>
        <c:crosses val="autoZero"/>
        <c:crossBetween val="midCat"/>
        <c:dispUnits/>
      </c:valAx>
      <c:valAx>
        <c:axId val="49158863"/>
        <c:scaling>
          <c:orientation val="minMax"/>
        </c:scaling>
        <c:axPos val="l"/>
        <c:title>
          <c:tx>
            <c:rich>
              <a:bodyPr vert="horz" rot="-5400000" anchor="ctr"/>
              <a:lstStyle/>
              <a:p>
                <a:pPr algn="ctr">
                  <a:defRPr/>
                </a:pPr>
                <a:r>
                  <a:rPr lang="en-US" cap="none" sz="1000" b="1" i="0" u="none" baseline="0">
                    <a:latin typeface="Arial"/>
                    <a:ea typeface="Arial"/>
                    <a:cs typeface="Arial"/>
                  </a:rPr>
                  <a:t>Percentage change in relative TFP</a:t>
                </a:r>
              </a:p>
            </c:rich>
          </c:tx>
          <c:layout/>
          <c:overlay val="0"/>
          <c:spPr>
            <a:noFill/>
            <a:ln>
              <a:noFill/>
            </a:ln>
          </c:spPr>
        </c:title>
        <c:delete val="0"/>
        <c:numFmt formatCode="General" sourceLinked="1"/>
        <c:majorTickMark val="out"/>
        <c:minorTickMark val="none"/>
        <c:tickLblPos val="nextTo"/>
        <c:crossAx val="42744798"/>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92"/>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0.36675</cdr:x>
      <cdr:y>0.723</cdr:y>
    </cdr:from>
    <cdr:to>
      <cdr:x>0.41575</cdr:x>
      <cdr:y>0.8085</cdr:y>
    </cdr:to>
    <cdr:sp>
      <cdr:nvSpPr>
        <cdr:cNvPr id="1" name="TextBox 1"/>
        <cdr:cNvSpPr txBox="1">
          <a:spLocks noChangeArrowheads="1"/>
        </cdr:cNvSpPr>
      </cdr:nvSpPr>
      <cdr:spPr>
        <a:xfrm>
          <a:off x="2200275" y="1847850"/>
          <a:ext cx="295275"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0.3205</cdr:x>
      <cdr:y>0.796</cdr:y>
    </cdr:from>
    <cdr:to>
      <cdr:x>0.37125</cdr:x>
      <cdr:y>0.8815</cdr:y>
    </cdr:to>
    <cdr:sp>
      <cdr:nvSpPr>
        <cdr:cNvPr id="2" name="TextBox 2"/>
        <cdr:cNvSpPr txBox="1">
          <a:spLocks noChangeArrowheads="1"/>
        </cdr:cNvSpPr>
      </cdr:nvSpPr>
      <cdr:spPr>
        <a:xfrm>
          <a:off x="1924050" y="2038350"/>
          <a:ext cx="304800"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0.8265</cdr:x>
      <cdr:y>0.723</cdr:y>
    </cdr:from>
    <cdr:to>
      <cdr:x>0.87725</cdr:x>
      <cdr:y>0.8085</cdr:y>
    </cdr:to>
    <cdr:sp>
      <cdr:nvSpPr>
        <cdr:cNvPr id="3" name="TextBox 3"/>
        <cdr:cNvSpPr txBox="1">
          <a:spLocks noChangeArrowheads="1"/>
        </cdr:cNvSpPr>
      </cdr:nvSpPr>
      <cdr:spPr>
        <a:xfrm>
          <a:off x="4972050" y="1847850"/>
          <a:ext cx="304800"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0.79475</cdr:x>
      <cdr:y>0.796</cdr:y>
    </cdr:from>
    <cdr:to>
      <cdr:x>0.84375</cdr:x>
      <cdr:y>0.8815</cdr:y>
    </cdr:to>
    <cdr:sp>
      <cdr:nvSpPr>
        <cdr:cNvPr id="4" name="TextBox 4"/>
        <cdr:cNvSpPr txBox="1">
          <a:spLocks noChangeArrowheads="1"/>
        </cdr:cNvSpPr>
      </cdr:nvSpPr>
      <cdr:spPr>
        <a:xfrm>
          <a:off x="4781550" y="2038350"/>
          <a:ext cx="295275"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9</xdr:row>
      <xdr:rowOff>114300</xdr:rowOff>
    </xdr:from>
    <xdr:to>
      <xdr:col>11</xdr:col>
      <xdr:colOff>314325</xdr:colOff>
      <xdr:row>25</xdr:row>
      <xdr:rowOff>85725</xdr:rowOff>
    </xdr:to>
    <xdr:graphicFrame>
      <xdr:nvGraphicFramePr>
        <xdr:cNvPr id="1" name="Chart 1"/>
        <xdr:cNvGraphicFramePr/>
      </xdr:nvGraphicFramePr>
      <xdr:xfrm>
        <a:off x="1000125" y="1571625"/>
        <a:ext cx="6019800" cy="2562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8</xdr:row>
      <xdr:rowOff>133350</xdr:rowOff>
    </xdr:from>
    <xdr:to>
      <xdr:col>10</xdr:col>
      <xdr:colOff>476250</xdr:colOff>
      <xdr:row>25</xdr:row>
      <xdr:rowOff>104775</xdr:rowOff>
    </xdr:to>
    <xdr:graphicFrame>
      <xdr:nvGraphicFramePr>
        <xdr:cNvPr id="1" name="Chart 1"/>
        <xdr:cNvGraphicFramePr/>
      </xdr:nvGraphicFramePr>
      <xdr:xfrm>
        <a:off x="428625" y="1428750"/>
        <a:ext cx="6143625" cy="2724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23</xdr:row>
      <xdr:rowOff>76200</xdr:rowOff>
    </xdr:from>
    <xdr:to>
      <xdr:col>6</xdr:col>
      <xdr:colOff>133350</xdr:colOff>
      <xdr:row>40</xdr:row>
      <xdr:rowOff>28575</xdr:rowOff>
    </xdr:to>
    <xdr:graphicFrame>
      <xdr:nvGraphicFramePr>
        <xdr:cNvPr id="1" name="Chart 1"/>
        <xdr:cNvGraphicFramePr/>
      </xdr:nvGraphicFramePr>
      <xdr:xfrm>
        <a:off x="276225" y="3800475"/>
        <a:ext cx="3457575" cy="2705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15</xdr:col>
      <xdr:colOff>400050</xdr:colOff>
      <xdr:row>28</xdr:row>
      <xdr:rowOff>0</xdr:rowOff>
    </xdr:to>
    <xdr:graphicFrame>
      <xdr:nvGraphicFramePr>
        <xdr:cNvPr id="1" name="Chart 1"/>
        <xdr:cNvGraphicFramePr/>
      </xdr:nvGraphicFramePr>
      <xdr:xfrm>
        <a:off x="4305300" y="647700"/>
        <a:ext cx="5886450" cy="38862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29</xdr:row>
      <xdr:rowOff>0</xdr:rowOff>
    </xdr:from>
    <xdr:to>
      <xdr:col>15</xdr:col>
      <xdr:colOff>409575</xdr:colOff>
      <xdr:row>52</xdr:row>
      <xdr:rowOff>38100</xdr:rowOff>
    </xdr:to>
    <xdr:graphicFrame>
      <xdr:nvGraphicFramePr>
        <xdr:cNvPr id="2" name="Chart 2"/>
        <xdr:cNvGraphicFramePr/>
      </xdr:nvGraphicFramePr>
      <xdr:xfrm>
        <a:off x="4305300" y="4695825"/>
        <a:ext cx="5895975" cy="3895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15</xdr:col>
      <xdr:colOff>400050</xdr:colOff>
      <xdr:row>28</xdr:row>
      <xdr:rowOff>0</xdr:rowOff>
    </xdr:to>
    <xdr:graphicFrame>
      <xdr:nvGraphicFramePr>
        <xdr:cNvPr id="1" name="Chart 1"/>
        <xdr:cNvGraphicFramePr/>
      </xdr:nvGraphicFramePr>
      <xdr:xfrm>
        <a:off x="4305300" y="647700"/>
        <a:ext cx="5886450" cy="38862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29</xdr:row>
      <xdr:rowOff>0</xdr:rowOff>
    </xdr:from>
    <xdr:to>
      <xdr:col>15</xdr:col>
      <xdr:colOff>409575</xdr:colOff>
      <xdr:row>52</xdr:row>
      <xdr:rowOff>38100</xdr:rowOff>
    </xdr:to>
    <xdr:graphicFrame>
      <xdr:nvGraphicFramePr>
        <xdr:cNvPr id="2" name="Chart 2"/>
        <xdr:cNvGraphicFramePr/>
      </xdr:nvGraphicFramePr>
      <xdr:xfrm>
        <a:off x="4305300" y="4695825"/>
        <a:ext cx="5895975" cy="38957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oom_paper_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Jongen\reports\room_for_improvement\calculations\room_paper_data_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2"/>
      <sheetName val="Table 3"/>
      <sheetName val="gdp_pc_oecd"/>
      <sheetName val="gdp_pc_ceec"/>
      <sheetName val="gdp_pc_sec"/>
      <sheetName val="population_oecd"/>
      <sheetName val="population_ceec"/>
      <sheetName val="population_sec"/>
      <sheetName val="empl_oecd"/>
      <sheetName val="empl_ceec"/>
      <sheetName val="empl_sec"/>
      <sheetName val="empl_pop_oecd"/>
      <sheetName val="empl_pop_ceec"/>
      <sheetName val="room participation elderly"/>
      <sheetName val="human capital imperfect subst"/>
      <sheetName val="R&amp;D"/>
      <sheetName val="imports_exports_FDI"/>
      <sheetName val="jcjd"/>
      <sheetName val="Figure_JCJD"/>
      <sheetName val="gdp_newcronos"/>
      <sheetName val="ted_gdp_pc_oecd"/>
      <sheetName val="ted_gdp_pc_ceec"/>
      <sheetName val="ted_gdp_pe_oecd"/>
      <sheetName val="ted_gdp_pe_ceec"/>
      <sheetName val="ted_gdp_ph_oecd"/>
      <sheetName val="ted_gdp_ph_ceec"/>
      <sheetName val="average_years_schooling"/>
      <sheetName val="capital-output ratio"/>
      <sheetName val="ted_hours_worked_ceec"/>
      <sheetName val="ted_hours_worked_oecd"/>
      <sheetName val="ted_hours_worked_seu"/>
      <sheetName val="hall_jones_1999"/>
      <sheetName val="Figure_Comparison_Hall_Jones"/>
      <sheetName val="gdp_pc"/>
      <sheetName val="gdp_pe"/>
      <sheetName val="gdp_ph"/>
      <sheetName val="gdp_phc_OECD"/>
      <sheetName val="gdp_phc_pky_OECD_Jongen"/>
      <sheetName val="gdp_phc_pky_OECD_Kuijs"/>
      <sheetName val="gdp_phc_pky_BL_Jongen"/>
      <sheetName val="gdp_phc_pky_BL_Kuijs"/>
      <sheetName val="gdp_phc_pky_CEC_Jongen"/>
      <sheetName val="gdp_phc_pky_CEC_Kuijs"/>
      <sheetName val="gdp_phc_pky_D&amp;D_Jongen"/>
      <sheetName val="gdp_phc_pky_D&amp;D_Kuijs"/>
      <sheetName val="overview_table_gdp_pc"/>
      <sheetName val="overview_robustness"/>
      <sheetName val="overview_trend_tfp"/>
      <sheetName val="table_for_correlations"/>
      <sheetName val="corr_tfp_hc"/>
      <sheetName val="corr_tfp_pc"/>
      <sheetName val="corr_hc_pc"/>
      <sheetName val="doing_business_startups"/>
      <sheetName val="doing_business_hiring_firing"/>
      <sheetName val="doing_business_enforce_contract"/>
      <sheetName val="doing_business_getting_credit"/>
      <sheetName val="doing_business_closing_business"/>
      <sheetName val="startups_closures"/>
      <sheetName val="enforcement_credit"/>
      <sheetName val="government_exp_receipts_eurosta"/>
      <sheetName val="state aid"/>
    </sheetNames>
    <sheetDataSet>
      <sheetData sheetId="18">
        <row r="52">
          <cell r="C52">
            <v>1992</v>
          </cell>
          <cell r="D52">
            <v>1993</v>
          </cell>
          <cell r="E52">
            <v>1994</v>
          </cell>
          <cell r="F52">
            <v>1995</v>
          </cell>
          <cell r="G52">
            <v>1996</v>
          </cell>
          <cell r="H52">
            <v>1997</v>
          </cell>
          <cell r="I52">
            <v>1998</v>
          </cell>
          <cell r="J52">
            <v>1999</v>
          </cell>
          <cell r="K52">
            <v>2000</v>
          </cell>
          <cell r="L52">
            <v>2001</v>
          </cell>
        </row>
        <row r="54">
          <cell r="C54">
            <v>8.1</v>
          </cell>
          <cell r="D54">
            <v>9.6</v>
          </cell>
          <cell r="E54">
            <v>14.3</v>
          </cell>
          <cell r="F54">
            <v>11</v>
          </cell>
          <cell r="G54">
            <v>11.8</v>
          </cell>
          <cell r="H54">
            <v>11.1</v>
          </cell>
          <cell r="I54">
            <v>11</v>
          </cell>
          <cell r="J54">
            <v>11</v>
          </cell>
          <cell r="K54">
            <v>10.3</v>
          </cell>
          <cell r="L54">
            <v>9.2</v>
          </cell>
        </row>
        <row r="55">
          <cell r="C55">
            <v>13.8</v>
          </cell>
          <cell r="D55">
            <v>11.5</v>
          </cell>
          <cell r="E55">
            <v>10.6</v>
          </cell>
          <cell r="F55">
            <v>9.8</v>
          </cell>
          <cell r="G55">
            <v>12.3</v>
          </cell>
          <cell r="H55">
            <v>11.2</v>
          </cell>
          <cell r="I55">
            <v>9.7</v>
          </cell>
          <cell r="J55">
            <v>8.7</v>
          </cell>
          <cell r="K55">
            <v>7.6</v>
          </cell>
          <cell r="L55">
            <v>8.2</v>
          </cell>
        </row>
        <row r="58">
          <cell r="C58">
            <v>11.4</v>
          </cell>
          <cell r="D58">
            <v>13.7</v>
          </cell>
          <cell r="E58">
            <v>19.5</v>
          </cell>
          <cell r="F58">
            <v>16.1</v>
          </cell>
          <cell r="G58">
            <v>16.9</v>
          </cell>
          <cell r="H58">
            <v>16.7</v>
          </cell>
          <cell r="I58">
            <v>16.8</v>
          </cell>
          <cell r="J58">
            <v>16.8</v>
          </cell>
          <cell r="K58">
            <v>16.2</v>
          </cell>
          <cell r="L58">
            <v>14.8</v>
          </cell>
        </row>
        <row r="59">
          <cell r="C59">
            <v>17</v>
          </cell>
          <cell r="D59">
            <v>15.7</v>
          </cell>
          <cell r="E59">
            <v>15.8</v>
          </cell>
          <cell r="F59">
            <v>14.9</v>
          </cell>
          <cell r="G59">
            <v>17.3</v>
          </cell>
          <cell r="H59">
            <v>16.8</v>
          </cell>
          <cell r="I59">
            <v>15.5</v>
          </cell>
          <cell r="J59">
            <v>14.5</v>
          </cell>
          <cell r="K59">
            <v>13.5</v>
          </cell>
          <cell r="L59">
            <v>13.8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
      <sheetName val="Table2"/>
      <sheetName val="Table3"/>
      <sheetName val="Table4"/>
      <sheetName val="Table5"/>
      <sheetName val="Table 6"/>
      <sheetName val="Table 7"/>
      <sheetName val="Table 8"/>
      <sheetName val="Table 9"/>
      <sheetName val="Table 10"/>
      <sheetName val="Table 11"/>
      <sheetName val="Table 12"/>
      <sheetName val="Table 13"/>
      <sheetName val="Helpsheet Table 13"/>
      <sheetName val="Helpsheet Table 13 2"/>
      <sheetName val="government_exp_receipts_eurosta"/>
      <sheetName val="growth_acc_Table4"/>
      <sheetName val="average_years_schooling"/>
      <sheetName val="growth_acc_Table_1990"/>
      <sheetName val="growth_acc_Table_2002"/>
      <sheetName val="growth_acc_Table_1992"/>
      <sheetName val="growth_acc_Table_1990_B&amp;L"/>
      <sheetName val="growth_acc_Table_2002_B&amp;L"/>
      <sheetName val="hall_jones_1999"/>
      <sheetName val="capital_outputratio"/>
      <sheetName val="relation_tfp_1990_growth_tfp"/>
      <sheetName val="relation_tfp_1992_growth_tfp"/>
      <sheetName val="gdp_pc_oecd"/>
      <sheetName val="gdp_pc_ceec"/>
      <sheetName val="gdp_pc_sec"/>
      <sheetName val="population_oecd"/>
      <sheetName val="population_ceec"/>
      <sheetName val="population_sec"/>
      <sheetName val="empl_oecd"/>
      <sheetName val="empl_ceec"/>
      <sheetName val="empl_sec"/>
      <sheetName val="empl_pop_oecd"/>
      <sheetName val="empl_pop_ceec"/>
      <sheetName val="empl_pop_sec"/>
      <sheetName val="hours_empl_oecd"/>
      <sheetName val="hours_empl_ceec"/>
      <sheetName val="hours_empl_sec"/>
      <sheetName val="imports_exports_FDI"/>
      <sheetName val="jcjd"/>
      <sheetName val="doing_business_startups"/>
      <sheetName val="doing_business_hiring_firing"/>
      <sheetName val="doing_business_enforce_contract"/>
      <sheetName val="doing_business_getting_credit"/>
      <sheetName val="doing_business_closing_business"/>
    </sheetNames>
    <sheetDataSet>
      <sheetData sheetId="18">
        <row r="5">
          <cell r="Y5">
            <v>79.67767272777908</v>
          </cell>
          <cell r="AA5">
            <v>1.1316005928157153</v>
          </cell>
          <cell r="AB5">
            <v>1.4202229483808586</v>
          </cell>
        </row>
        <row r="7">
          <cell r="Y7">
            <v>105.0668952304157</v>
          </cell>
          <cell r="AA7">
            <v>0.17199124553246747</v>
          </cell>
          <cell r="AB7">
            <v>0.16369689534965715</v>
          </cell>
        </row>
        <row r="8">
          <cell r="Y8">
            <v>124.71048138217684</v>
          </cell>
          <cell r="AA8">
            <v>-1.3119988230869382</v>
          </cell>
          <cell r="AB8">
            <v>-1.0520357299129504</v>
          </cell>
        </row>
        <row r="9">
          <cell r="Y9">
            <v>98.8067824720548</v>
          </cell>
          <cell r="AA9">
            <v>3.350274593960677</v>
          </cell>
          <cell r="AB9">
            <v>3.390733419447419</v>
          </cell>
        </row>
        <row r="10">
          <cell r="Y10">
            <v>89.90208592184385</v>
          </cell>
          <cell r="AA10">
            <v>6.96174225072626</v>
          </cell>
          <cell r="AB10">
            <v>7.743693796802928</v>
          </cell>
        </row>
        <row r="11">
          <cell r="Y11">
            <v>120.52149410438876</v>
          </cell>
          <cell r="AA11">
            <v>-1.842458744717078</v>
          </cell>
          <cell r="AB11">
            <v>-1.5287387186896693</v>
          </cell>
        </row>
        <row r="12">
          <cell r="Y12">
            <v>100.45961158782933</v>
          </cell>
          <cell r="AA12">
            <v>8.391730001601871</v>
          </cell>
          <cell r="AB12">
            <v>8.353337096336661</v>
          </cell>
        </row>
        <row r="13">
          <cell r="Y13">
            <v>91.91097638918913</v>
          </cell>
          <cell r="AA13">
            <v>-6.3494596883708425</v>
          </cell>
          <cell r="AB13">
            <v>-6.908271392401057</v>
          </cell>
        </row>
        <row r="14">
          <cell r="Y14">
            <v>101.03807667733915</v>
          </cell>
          <cell r="AA14">
            <v>22.11958591550257</v>
          </cell>
          <cell r="AB14">
            <v>21.892326777102593</v>
          </cell>
        </row>
        <row r="15">
          <cell r="Y15">
            <v>130.8096633348006</v>
          </cell>
          <cell r="AA15">
            <v>-12.171975386516976</v>
          </cell>
          <cell r="AB15">
            <v>-9.305104130849593</v>
          </cell>
        </row>
        <row r="16">
          <cell r="Y16">
            <v>139.1995769833162</v>
          </cell>
          <cell r="AA16">
            <v>-4.483784396370822</v>
          </cell>
          <cell r="AB16">
            <v>-3.2211192688525387</v>
          </cell>
        </row>
        <row r="17">
          <cell r="Y17">
            <v>124.94138247230934</v>
          </cell>
          <cell r="AA17">
            <v>-11.977287158626865</v>
          </cell>
          <cell r="AB17">
            <v>-9.586325140336415</v>
          </cell>
        </row>
        <row r="18">
          <cell r="Y18">
            <v>92.6054058975207</v>
          </cell>
          <cell r="AA18">
            <v>2.5750818423190935</v>
          </cell>
          <cell r="AB18">
            <v>2.7807035856726756</v>
          </cell>
        </row>
        <row r="19">
          <cell r="Y19">
            <v>122.713671279357</v>
          </cell>
          <cell r="AA19">
            <v>-20.783792370250367</v>
          </cell>
          <cell r="AB19">
            <v>-16.936818981591852</v>
          </cell>
        </row>
        <row r="20">
          <cell r="Y20">
            <v>103.026182671363</v>
          </cell>
          <cell r="AA20">
            <v>-0.5957075130721279</v>
          </cell>
          <cell r="AB20">
            <v>-0.5782098274691388</v>
          </cell>
        </row>
        <row r="21">
          <cell r="Y21">
            <v>108.70955778230021</v>
          </cell>
          <cell r="AA21">
            <v>-0.9685425136288615</v>
          </cell>
          <cell r="AB21">
            <v>-0.8909451325047675</v>
          </cell>
        </row>
        <row r="23">
          <cell r="Y23">
            <v>65.06088170280496</v>
          </cell>
          <cell r="AA23">
            <v>3.532525805582779</v>
          </cell>
          <cell r="AB23">
            <v>5.429569524924655</v>
          </cell>
        </row>
        <row r="24">
          <cell r="Y24">
            <v>66.21961743066912</v>
          </cell>
          <cell r="AA24">
            <v>-6.665385737765206</v>
          </cell>
          <cell r="AB24">
            <v>-10.065575725718679</v>
          </cell>
        </row>
        <row r="25">
          <cell r="Y25">
            <v>45.13665071592632</v>
          </cell>
          <cell r="AA25">
            <v>-2.5385160930510864</v>
          </cell>
          <cell r="AB25">
            <v>-5.624068363041786</v>
          </cell>
        </row>
        <row r="26">
          <cell r="Y26">
            <v>67.90184205468691</v>
          </cell>
          <cell r="AA26">
            <v>6.518071144256567</v>
          </cell>
          <cell r="AB26">
            <v>9.599255258799946</v>
          </cell>
        </row>
        <row r="27">
          <cell r="Y27">
            <v>47.01065929459603</v>
          </cell>
          <cell r="AA27">
            <v>-12.473288712059329</v>
          </cell>
          <cell r="AB27">
            <v>-26.532894665217256</v>
          </cell>
        </row>
        <row r="28">
          <cell r="Y28">
            <v>50.7791625021696</v>
          </cell>
          <cell r="AA28">
            <v>-11.683223762632572</v>
          </cell>
          <cell r="AB28">
            <v>-23.007909518266263</v>
          </cell>
        </row>
        <row r="29">
          <cell r="Y29">
            <v>61.390016849390115</v>
          </cell>
          <cell r="AA29">
            <v>6.042289862123091</v>
          </cell>
          <cell r="AB29">
            <v>9.84246327370591</v>
          </cell>
        </row>
        <row r="30">
          <cell r="Y30">
            <v>43.59997301255625</v>
          </cell>
          <cell r="AA30">
            <v>11.600169071573141</v>
          </cell>
          <cell r="AB30">
            <v>26.605908834467485</v>
          </cell>
        </row>
        <row r="31">
          <cell r="Y31">
            <v>53.62923317764564</v>
          </cell>
          <cell r="AA31">
            <v>6.1393287824423055</v>
          </cell>
          <cell r="AB31">
            <v>11.447728074175359</v>
          </cell>
        </row>
        <row r="37">
          <cell r="Y37">
            <v>108.71526115504717</v>
          </cell>
          <cell r="AA37">
            <v>-0.4463215806649856</v>
          </cell>
          <cell r="AB37">
            <v>-0.4105417913943583</v>
          </cell>
        </row>
      </sheetData>
      <sheetData sheetId="20">
        <row r="5">
          <cell r="Y5">
            <v>77.79081690659669</v>
          </cell>
          <cell r="AA5">
            <v>3.018456413998109</v>
          </cell>
          <cell r="AB5">
            <v>3.88022202880626</v>
          </cell>
        </row>
        <row r="7">
          <cell r="Y7">
            <v>101.83007586042383</v>
          </cell>
          <cell r="AA7">
            <v>3.408810615524331</v>
          </cell>
          <cell r="AB7">
            <v>3.347547948600873</v>
          </cell>
        </row>
        <row r="8">
          <cell r="Y8">
            <v>124.47723065855855</v>
          </cell>
          <cell r="AA8">
            <v>-1.0787480994686547</v>
          </cell>
          <cell r="AB8">
            <v>-0.8666228303453056</v>
          </cell>
        </row>
        <row r="9">
          <cell r="Y9">
            <v>95.60326361560024</v>
          </cell>
          <cell r="AA9">
            <v>6.553793450415242</v>
          </cell>
          <cell r="AB9">
            <v>6.855198455114052</v>
          </cell>
        </row>
        <row r="10">
          <cell r="Y10">
            <v>87.18297378618367</v>
          </cell>
          <cell r="AA10">
            <v>9.680854386386443</v>
          </cell>
          <cell r="AB10">
            <v>11.10406535355028</v>
          </cell>
        </row>
        <row r="11">
          <cell r="Y11">
            <v>117.73216902520629</v>
          </cell>
          <cell r="AA11">
            <v>0.9468663344653976</v>
          </cell>
          <cell r="AB11">
            <v>0.804254557021433</v>
          </cell>
        </row>
        <row r="12">
          <cell r="Y12">
            <v>101.95275216537458</v>
          </cell>
          <cell r="AA12">
            <v>6.898589424056624</v>
          </cell>
          <cell r="AB12">
            <v>6.766457282944774</v>
          </cell>
        </row>
        <row r="13">
          <cell r="Y13">
            <v>89.60198986637546</v>
          </cell>
          <cell r="AA13">
            <v>-4.040473165557174</v>
          </cell>
          <cell r="AB13">
            <v>-4.50935651271002</v>
          </cell>
        </row>
        <row r="14">
          <cell r="Y14">
            <v>102.69044981179015</v>
          </cell>
          <cell r="AA14">
            <v>20.467212781051572</v>
          </cell>
          <cell r="AB14">
            <v>19.930979773254123</v>
          </cell>
        </row>
        <row r="15">
          <cell r="Y15">
            <v>127.85235612344228</v>
          </cell>
          <cell r="AA15">
            <v>-9.21466817515865</v>
          </cell>
          <cell r="AB15">
            <v>-7.207272868919075</v>
          </cell>
        </row>
        <row r="16">
          <cell r="Y16">
            <v>140.94118784979145</v>
          </cell>
          <cell r="AA16">
            <v>-6.225395262846064</v>
          </cell>
          <cell r="AB16">
            <v>-4.417016315685377</v>
          </cell>
        </row>
        <row r="17">
          <cell r="Y17">
            <v>120.2244710332588</v>
          </cell>
          <cell r="AA17">
            <v>-7.2603757195763166</v>
          </cell>
          <cell r="AB17">
            <v>-6.039016563913858</v>
          </cell>
        </row>
        <row r="18">
          <cell r="Y18">
            <v>97.1404242584142</v>
          </cell>
          <cell r="AA18">
            <v>-1.959936518574409</v>
          </cell>
          <cell r="AB18">
            <v>-2.017632240683406</v>
          </cell>
        </row>
        <row r="19">
          <cell r="Y19">
            <v>120.92102242994387</v>
          </cell>
          <cell r="AA19">
            <v>-18.99114352083724</v>
          </cell>
          <cell r="AB19">
            <v>-15.705410969246348</v>
          </cell>
        </row>
        <row r="20">
          <cell r="Y20">
            <v>100.42959714347192</v>
          </cell>
          <cell r="AA20">
            <v>2.0008780148189516</v>
          </cell>
          <cell r="AB20">
            <v>1.9923190690096397</v>
          </cell>
        </row>
        <row r="21">
          <cell r="Y21">
            <v>108.3288114293639</v>
          </cell>
          <cell r="AA21">
            <v>-0.5877961606925481</v>
          </cell>
          <cell r="AB21">
            <v>-0.5426037200415721</v>
          </cell>
        </row>
        <row r="23">
          <cell r="Y23">
            <v>63.879668193242935</v>
          </cell>
          <cell r="AA23">
            <v>4.713739315144807</v>
          </cell>
          <cell r="AB23">
            <v>7.37909173367218</v>
          </cell>
        </row>
        <row r="24">
          <cell r="Y24">
            <v>60.49344364858398</v>
          </cell>
          <cell r="AA24">
            <v>-0.9392119556800651</v>
          </cell>
          <cell r="AB24">
            <v>-1.552584708412529</v>
          </cell>
        </row>
        <row r="25">
          <cell r="Y25">
            <v>36.526211130111044</v>
          </cell>
          <cell r="AA25">
            <v>6.071923492764192</v>
          </cell>
          <cell r="AB25">
            <v>16.6234692975278</v>
          </cell>
        </row>
        <row r="26">
          <cell r="Y26">
            <v>66.88664455601089</v>
          </cell>
          <cell r="AA26">
            <v>7.533268642932583</v>
          </cell>
          <cell r="AB26">
            <v>11.262739658922824</v>
          </cell>
        </row>
        <row r="27">
          <cell r="Y27">
            <v>31.16095419651806</v>
          </cell>
          <cell r="AA27">
            <v>3.3764163860186436</v>
          </cell>
          <cell r="AB27">
            <v>10.835407557564222</v>
          </cell>
        </row>
        <row r="28">
          <cell r="Y28">
            <v>39.36531122276234</v>
          </cell>
          <cell r="AA28">
            <v>-0.26937248322531104</v>
          </cell>
          <cell r="AB28">
            <v>-0.6842889713254722</v>
          </cell>
        </row>
        <row r="29">
          <cell r="Y29">
            <v>63.31907392812798</v>
          </cell>
          <cell r="AA29">
            <v>4.113232783385229</v>
          </cell>
          <cell r="AB29">
            <v>6.4960406528593015</v>
          </cell>
        </row>
        <row r="30">
          <cell r="Y30">
            <v>44.48497265028546</v>
          </cell>
          <cell r="AA30">
            <v>10.715169433843933</v>
          </cell>
          <cell r="AB30">
            <v>24.087166509194592</v>
          </cell>
        </row>
        <row r="31">
          <cell r="Y31">
            <v>50.639223515221076</v>
          </cell>
          <cell r="AA31">
            <v>9.129338444866868</v>
          </cell>
          <cell r="AB31">
            <v>18.028195953918573</v>
          </cell>
        </row>
        <row r="37">
          <cell r="Y37">
            <v>106.64601092846225</v>
          </cell>
          <cell r="AA37">
            <v>1.6229286459199415</v>
          </cell>
          <cell r="AB37">
            <v>1.5217902965058825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 sqref="A2"/>
    </sheetView>
  </sheetViews>
  <sheetFormatPr defaultColWidth="9.140625" defaultRowHeight="12.75"/>
  <sheetData>
    <row r="1" ht="12.75">
      <c r="A1" s="74" t="s">
        <v>849</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28" sqref="L28"/>
    </sheetView>
  </sheetViews>
  <sheetFormatPr defaultColWidth="9.140625" defaultRowHeight="12.75"/>
  <cols>
    <col min="1" max="16384" width="9.140625" style="71" customWidth="1"/>
  </cols>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IU47"/>
  <sheetViews>
    <sheetView workbookViewId="0" topLeftCell="I1">
      <selection activeCell="R2" sqref="R2"/>
    </sheetView>
  </sheetViews>
  <sheetFormatPr defaultColWidth="9.140625" defaultRowHeight="12.75"/>
  <cols>
    <col min="1" max="1" width="24.00390625" style="1" customWidth="1"/>
    <col min="2" max="2" width="14.140625" style="1" customWidth="1"/>
    <col min="3" max="3" width="9.00390625" style="1" customWidth="1"/>
    <col min="4" max="4" width="11.7109375" style="1" customWidth="1"/>
    <col min="5" max="5" width="16.7109375" style="1" customWidth="1"/>
    <col min="6" max="6" width="9.00390625" style="1" customWidth="1"/>
    <col min="7" max="7" width="14.8515625" style="1" customWidth="1"/>
    <col min="8" max="8" width="17.421875" style="1" customWidth="1"/>
    <col min="9" max="9" width="16.421875" style="1" customWidth="1"/>
    <col min="10" max="16" width="9.00390625" style="88" customWidth="1"/>
    <col min="17" max="62" width="9.00390625" style="104" customWidth="1"/>
    <col min="63" max="255" width="9.00390625" style="1" customWidth="1"/>
    <col min="256" max="16384" width="9.00390625" style="0" customWidth="1"/>
  </cols>
  <sheetData>
    <row r="1" spans="1:255" ht="14.25">
      <c r="A1" s="2" t="s">
        <v>1029</v>
      </c>
      <c r="B1" s="2"/>
      <c r="C1" s="2"/>
      <c r="D1" s="2"/>
      <c r="E1" s="2"/>
      <c r="F1" s="2"/>
      <c r="G1" s="2"/>
      <c r="H1" s="2"/>
      <c r="I1" s="2"/>
      <c r="J1" s="87" t="s">
        <v>3195</v>
      </c>
      <c r="K1" s="87"/>
      <c r="L1" s="87"/>
      <c r="M1" s="87"/>
      <c r="N1" s="87"/>
      <c r="O1" s="87"/>
      <c r="P1" s="87"/>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12.75">
      <c r="A2" s="2"/>
      <c r="B2" s="2"/>
      <c r="C2" s="2"/>
      <c r="D2" s="2"/>
      <c r="E2" s="2"/>
      <c r="F2" s="2"/>
      <c r="G2" s="2"/>
      <c r="H2" s="2"/>
      <c r="I2" s="2"/>
      <c r="J2" s="87"/>
      <c r="K2" s="87"/>
      <c r="L2" s="87"/>
      <c r="M2" s="87"/>
      <c r="N2" s="87"/>
      <c r="O2" s="87"/>
      <c r="P2" s="87"/>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255" ht="12.75">
      <c r="A3" s="2"/>
      <c r="B3" s="2" t="s">
        <v>3196</v>
      </c>
      <c r="C3" s="2"/>
      <c r="D3" s="2"/>
      <c r="E3" s="2"/>
      <c r="F3" s="2"/>
      <c r="G3" s="2" t="s">
        <v>3197</v>
      </c>
      <c r="H3" s="2"/>
      <c r="I3" s="2"/>
      <c r="J3" s="87" t="s">
        <v>3198</v>
      </c>
      <c r="K3" s="87"/>
      <c r="L3" s="87"/>
      <c r="M3" s="87"/>
      <c r="N3" s="87"/>
      <c r="O3" s="87"/>
      <c r="P3" s="87"/>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12.75">
      <c r="A4" s="2"/>
      <c r="B4" s="2"/>
      <c r="C4" s="2"/>
      <c r="D4" s="2"/>
      <c r="E4" s="2"/>
      <c r="F4" s="2"/>
      <c r="G4" s="2"/>
      <c r="H4" s="2"/>
      <c r="I4" s="2"/>
      <c r="J4" s="87"/>
      <c r="K4" s="87"/>
      <c r="L4" s="87"/>
      <c r="M4" s="87"/>
      <c r="N4" s="87"/>
      <c r="O4" s="87"/>
      <c r="P4" s="87"/>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ht="12.75" customHeight="1">
      <c r="A5" s="25"/>
      <c r="B5" s="108" t="s">
        <v>1605</v>
      </c>
      <c r="C5" s="108" t="s">
        <v>1031</v>
      </c>
      <c r="D5" s="108" t="s">
        <v>1032</v>
      </c>
      <c r="E5" s="108" t="s">
        <v>1606</v>
      </c>
      <c r="F5" s="2"/>
      <c r="G5" s="108" t="s">
        <v>1607</v>
      </c>
      <c r="H5" s="108" t="s">
        <v>1608</v>
      </c>
      <c r="I5" s="2"/>
      <c r="J5" s="87"/>
      <c r="K5" s="87"/>
      <c r="L5" s="87"/>
      <c r="M5" s="87"/>
      <c r="N5" s="87"/>
      <c r="O5" s="87"/>
      <c r="P5" s="8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12.75">
      <c r="A6" s="25"/>
      <c r="B6" s="108"/>
      <c r="C6" s="108"/>
      <c r="D6" s="108"/>
      <c r="E6" s="108"/>
      <c r="F6" s="2"/>
      <c r="G6" s="108"/>
      <c r="H6" s="108"/>
      <c r="I6" s="2"/>
      <c r="J6" s="87"/>
      <c r="K6" s="87"/>
      <c r="L6" s="87"/>
      <c r="M6" s="87"/>
      <c r="N6" s="87"/>
      <c r="O6" s="87"/>
      <c r="P6" s="87"/>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ht="12.75">
      <c r="A7" s="25"/>
      <c r="B7" s="108"/>
      <c r="C7" s="108"/>
      <c r="D7" s="108"/>
      <c r="E7" s="108"/>
      <c r="F7" s="2"/>
      <c r="G7" s="108"/>
      <c r="H7" s="108"/>
      <c r="I7" s="2"/>
      <c r="J7" s="87"/>
      <c r="K7" s="87"/>
      <c r="L7" s="87"/>
      <c r="M7" s="87"/>
      <c r="N7" s="87"/>
      <c r="O7" s="87"/>
      <c r="P7" s="87"/>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12.75">
      <c r="A8" s="25"/>
      <c r="B8" s="25"/>
      <c r="C8" s="25"/>
      <c r="D8" s="25"/>
      <c r="E8" s="25"/>
      <c r="F8" s="2"/>
      <c r="G8" s="25"/>
      <c r="H8" s="25"/>
      <c r="I8" s="2"/>
      <c r="J8" s="87"/>
      <c r="K8" s="87"/>
      <c r="L8" s="87"/>
      <c r="M8" s="87"/>
      <c r="N8" s="87"/>
      <c r="O8" s="87"/>
      <c r="P8" s="87"/>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12.75">
      <c r="A9" s="26" t="s">
        <v>3199</v>
      </c>
      <c r="B9" s="27">
        <v>10</v>
      </c>
      <c r="C9" s="27">
        <v>61</v>
      </c>
      <c r="D9" s="27">
        <v>12</v>
      </c>
      <c r="E9" s="27">
        <v>19.9</v>
      </c>
      <c r="F9" s="28"/>
      <c r="G9" s="27">
        <v>2</v>
      </c>
      <c r="H9" s="27">
        <v>18</v>
      </c>
      <c r="I9" s="2"/>
      <c r="J9" s="91">
        <v>1935.677</v>
      </c>
      <c r="K9" s="91">
        <v>1935.677</v>
      </c>
      <c r="L9" s="91">
        <v>1935.677</v>
      </c>
      <c r="M9" s="91">
        <v>1935.677</v>
      </c>
      <c r="N9" s="87"/>
      <c r="O9" s="91">
        <v>1935.677</v>
      </c>
      <c r="P9" s="91">
        <v>1935.677</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12.75">
      <c r="A10" s="25"/>
      <c r="B10" s="30"/>
      <c r="C10" s="30"/>
      <c r="D10" s="30"/>
      <c r="E10" s="30"/>
      <c r="F10" s="28"/>
      <c r="G10" s="30"/>
      <c r="H10" s="30"/>
      <c r="I10" s="2"/>
      <c r="J10" s="87"/>
      <c r="K10" s="87"/>
      <c r="L10" s="87"/>
      <c r="M10" s="87"/>
      <c r="N10" s="87"/>
      <c r="O10" s="87"/>
      <c r="P10" s="87"/>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12.75">
      <c r="A11" s="26" t="s">
        <v>3200</v>
      </c>
      <c r="B11" s="27">
        <v>9</v>
      </c>
      <c r="C11" s="27">
        <v>29</v>
      </c>
      <c r="D11" s="27">
        <v>6.1</v>
      </c>
      <c r="E11" s="27">
        <v>65.6</v>
      </c>
      <c r="F11" s="28"/>
      <c r="G11" s="27">
        <v>1.3</v>
      </c>
      <c r="H11" s="27">
        <v>18</v>
      </c>
      <c r="I11" s="2"/>
      <c r="J11" s="87">
        <v>8188.207</v>
      </c>
      <c r="K11" s="87">
        <v>8188.207</v>
      </c>
      <c r="L11" s="87">
        <v>8188.207</v>
      </c>
      <c r="M11" s="87">
        <v>8188.207</v>
      </c>
      <c r="N11" s="87"/>
      <c r="O11" s="87">
        <v>8188.207</v>
      </c>
      <c r="P11" s="87">
        <v>8188.207</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12.75">
      <c r="A12" s="26" t="s">
        <v>3201</v>
      </c>
      <c r="B12" s="27">
        <v>4</v>
      </c>
      <c r="C12" s="27">
        <v>34</v>
      </c>
      <c r="D12" s="27">
        <v>11.5</v>
      </c>
      <c r="E12" s="27">
        <v>14.4</v>
      </c>
      <c r="F12" s="28"/>
      <c r="G12" s="27">
        <v>0.9</v>
      </c>
      <c r="H12" s="27">
        <v>4</v>
      </c>
      <c r="I12" s="2"/>
      <c r="J12" s="87">
        <v>10289.088</v>
      </c>
      <c r="K12" s="87">
        <v>10289.088</v>
      </c>
      <c r="L12" s="87">
        <v>10289.088</v>
      </c>
      <c r="M12" s="87">
        <v>10289.088</v>
      </c>
      <c r="N12" s="87"/>
      <c r="O12" s="87">
        <v>10289.088</v>
      </c>
      <c r="P12" s="87">
        <v>10289.088</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12.75">
      <c r="A13" s="26" t="s">
        <v>3202</v>
      </c>
      <c r="B13" s="27">
        <v>4</v>
      </c>
      <c r="C13" s="27">
        <v>4</v>
      </c>
      <c r="D13" s="27">
        <v>0</v>
      </c>
      <c r="E13" s="27">
        <v>49.8</v>
      </c>
      <c r="F13" s="28"/>
      <c r="G13" s="27">
        <v>4.2</v>
      </c>
      <c r="H13" s="27">
        <v>8</v>
      </c>
      <c r="I13" s="2"/>
      <c r="J13" s="87">
        <v>5384.384</v>
      </c>
      <c r="K13" s="87">
        <v>5384.384</v>
      </c>
      <c r="L13" s="87">
        <v>5384.384</v>
      </c>
      <c r="M13" s="87">
        <v>5384.384</v>
      </c>
      <c r="N13" s="87"/>
      <c r="O13" s="87">
        <v>5384.384</v>
      </c>
      <c r="P13" s="87">
        <v>5384.384</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2.75">
      <c r="A14" s="26" t="s">
        <v>3203</v>
      </c>
      <c r="B14" s="27">
        <v>3</v>
      </c>
      <c r="C14" s="27">
        <v>14</v>
      </c>
      <c r="D14" s="27">
        <v>1.2</v>
      </c>
      <c r="E14" s="27">
        <v>29.8</v>
      </c>
      <c r="F14" s="28"/>
      <c r="G14" s="27">
        <v>2.4</v>
      </c>
      <c r="H14" s="27">
        <v>18</v>
      </c>
      <c r="I14" s="2"/>
      <c r="J14" s="87">
        <v>5190.785</v>
      </c>
      <c r="K14" s="87">
        <v>5190.785</v>
      </c>
      <c r="L14" s="87">
        <v>5190.785</v>
      </c>
      <c r="M14" s="87">
        <v>5190.785</v>
      </c>
      <c r="N14" s="87"/>
      <c r="O14" s="87">
        <v>5190.785</v>
      </c>
      <c r="P14" s="87">
        <v>5190.785</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ht="12.75">
      <c r="A15" s="26" t="s">
        <v>3204</v>
      </c>
      <c r="B15" s="27">
        <v>7</v>
      </c>
      <c r="C15" s="27">
        <v>8</v>
      </c>
      <c r="D15" s="27">
        <v>1.1</v>
      </c>
      <c r="E15" s="27">
        <v>29.2</v>
      </c>
      <c r="F15" s="28"/>
      <c r="G15" s="27">
        <v>3.2</v>
      </c>
      <c r="H15" s="27">
        <v>1</v>
      </c>
      <c r="I15" s="2"/>
      <c r="J15" s="87">
        <v>60180.529</v>
      </c>
      <c r="K15" s="87">
        <v>60180.529</v>
      </c>
      <c r="L15" s="87">
        <v>60180.529</v>
      </c>
      <c r="M15" s="87">
        <v>60180.529</v>
      </c>
      <c r="N15" s="87"/>
      <c r="O15" s="87">
        <v>60180.529</v>
      </c>
      <c r="P15" s="87">
        <v>60180.529</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12.75">
      <c r="A16" s="26" t="s">
        <v>3205</v>
      </c>
      <c r="B16" s="27">
        <v>9</v>
      </c>
      <c r="C16" s="27">
        <v>45</v>
      </c>
      <c r="D16" s="27">
        <v>5.9</v>
      </c>
      <c r="E16" s="27">
        <v>49.1</v>
      </c>
      <c r="F16" s="28"/>
      <c r="G16" s="27" t="s">
        <v>3206</v>
      </c>
      <c r="H16" s="27" t="s">
        <v>3207</v>
      </c>
      <c r="I16" s="2"/>
      <c r="J16" s="87">
        <v>82402.6858612594</v>
      </c>
      <c r="K16" s="87">
        <v>82402.6858612594</v>
      </c>
      <c r="L16" s="87">
        <v>82402.6858612594</v>
      </c>
      <c r="M16" s="87">
        <v>82402.6858612594</v>
      </c>
      <c r="N16" s="87"/>
      <c r="O16" s="87">
        <v>82402.6858612594</v>
      </c>
      <c r="P16" s="87">
        <v>82402.6858612594</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ht="12.75">
      <c r="A17" s="26" t="s">
        <v>3208</v>
      </c>
      <c r="B17" s="27">
        <v>15</v>
      </c>
      <c r="C17" s="27">
        <v>38</v>
      </c>
      <c r="D17" s="27">
        <v>36</v>
      </c>
      <c r="E17" s="27">
        <v>135.2</v>
      </c>
      <c r="F17" s="28"/>
      <c r="G17" s="27">
        <v>4</v>
      </c>
      <c r="H17" s="27">
        <v>18</v>
      </c>
      <c r="I17" s="2"/>
      <c r="J17" s="87">
        <v>10665.989</v>
      </c>
      <c r="K17" s="87">
        <v>10665.989</v>
      </c>
      <c r="L17" s="87">
        <v>10665.989</v>
      </c>
      <c r="M17" s="87">
        <v>10665.989</v>
      </c>
      <c r="N17" s="87"/>
      <c r="O17" s="87">
        <v>10665.989</v>
      </c>
      <c r="P17" s="87">
        <v>10665.989</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ht="12.75">
      <c r="A18" s="26" t="s">
        <v>3209</v>
      </c>
      <c r="B18" s="27">
        <v>4</v>
      </c>
      <c r="C18" s="27">
        <v>24</v>
      </c>
      <c r="D18" s="27">
        <v>10.3</v>
      </c>
      <c r="E18" s="27">
        <v>0</v>
      </c>
      <c r="F18" s="28"/>
      <c r="G18" s="27">
        <v>4</v>
      </c>
      <c r="H18" s="27">
        <v>38</v>
      </c>
      <c r="I18" s="2"/>
      <c r="J18" s="87">
        <v>3924.14</v>
      </c>
      <c r="K18" s="87">
        <v>3924.14</v>
      </c>
      <c r="L18" s="87">
        <v>3924.14</v>
      </c>
      <c r="M18" s="87">
        <v>3924.14</v>
      </c>
      <c r="N18" s="87"/>
      <c r="O18" s="87">
        <v>3924.14</v>
      </c>
      <c r="P18" s="87">
        <v>3924.14</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ht="12.75">
      <c r="A19" s="26" t="s">
        <v>3210</v>
      </c>
      <c r="B19" s="27">
        <v>9</v>
      </c>
      <c r="C19" s="27">
        <v>13</v>
      </c>
      <c r="D19" s="27">
        <v>23.3</v>
      </c>
      <c r="E19" s="27">
        <v>11.6</v>
      </c>
      <c r="F19" s="28"/>
      <c r="G19" s="27">
        <v>1.1</v>
      </c>
      <c r="H19" s="27">
        <v>18</v>
      </c>
      <c r="I19" s="2"/>
      <c r="J19" s="87">
        <v>57998.353</v>
      </c>
      <c r="K19" s="87">
        <v>57998.353</v>
      </c>
      <c r="L19" s="87">
        <v>57998.353</v>
      </c>
      <c r="M19" s="87">
        <v>57998.353</v>
      </c>
      <c r="N19" s="87"/>
      <c r="O19" s="87">
        <v>57998.353</v>
      </c>
      <c r="P19" s="87">
        <v>57998.353</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ht="12.75">
      <c r="A20" s="26" t="s">
        <v>3211</v>
      </c>
      <c r="B20" s="27" t="s">
        <v>3212</v>
      </c>
      <c r="C20" s="27" t="s">
        <v>3213</v>
      </c>
      <c r="D20" s="27" t="s">
        <v>3214</v>
      </c>
      <c r="E20" s="27" t="s">
        <v>3215</v>
      </c>
      <c r="F20" s="28"/>
      <c r="G20" s="27" t="s">
        <v>3216</v>
      </c>
      <c r="H20" s="27" t="s">
        <v>3217</v>
      </c>
      <c r="I20" s="2"/>
      <c r="J20" s="87">
        <v>0</v>
      </c>
      <c r="K20" s="87">
        <v>0</v>
      </c>
      <c r="L20" s="87">
        <v>0</v>
      </c>
      <c r="M20" s="87">
        <v>0</v>
      </c>
      <c r="N20" s="87"/>
      <c r="O20" s="87">
        <v>0</v>
      </c>
      <c r="P20" s="87">
        <v>0</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ht="12.75">
      <c r="A21" s="26" t="s">
        <v>3218</v>
      </c>
      <c r="B21" s="27">
        <v>7</v>
      </c>
      <c r="C21" s="27">
        <v>11</v>
      </c>
      <c r="D21" s="27">
        <v>13.3</v>
      </c>
      <c r="E21" s="27">
        <v>67.2</v>
      </c>
      <c r="F21" s="28"/>
      <c r="G21" s="27">
        <v>2</v>
      </c>
      <c r="H21" s="27">
        <v>4</v>
      </c>
      <c r="I21" s="2"/>
      <c r="J21" s="87">
        <v>16150.511</v>
      </c>
      <c r="K21" s="87">
        <v>16150.511</v>
      </c>
      <c r="L21" s="87">
        <v>16150.511</v>
      </c>
      <c r="M21" s="87">
        <v>16150.511</v>
      </c>
      <c r="N21" s="87"/>
      <c r="O21" s="87">
        <v>16150.511</v>
      </c>
      <c r="P21" s="87">
        <v>16150.511</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ht="12.75">
      <c r="A22" s="26" t="s">
        <v>3219</v>
      </c>
      <c r="B22" s="27" t="s">
        <v>3220</v>
      </c>
      <c r="C22" s="27" t="s">
        <v>3221</v>
      </c>
      <c r="D22" s="27" t="s">
        <v>3222</v>
      </c>
      <c r="E22" s="27" t="s">
        <v>3223</v>
      </c>
      <c r="F22" s="28"/>
      <c r="G22" s="27" t="s">
        <v>3224</v>
      </c>
      <c r="H22" s="27" t="s">
        <v>3225</v>
      </c>
      <c r="I22" s="2"/>
      <c r="J22" s="87">
        <v>0</v>
      </c>
      <c r="K22" s="87">
        <v>0</v>
      </c>
      <c r="L22" s="87">
        <v>0</v>
      </c>
      <c r="M22" s="87">
        <v>0</v>
      </c>
      <c r="N22" s="87"/>
      <c r="O22" s="87">
        <v>0</v>
      </c>
      <c r="P22" s="87">
        <v>0</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ht="12.75">
      <c r="A23" s="26" t="s">
        <v>3226</v>
      </c>
      <c r="B23" s="27">
        <v>6</v>
      </c>
      <c r="C23" s="27">
        <v>108</v>
      </c>
      <c r="D23" s="27">
        <v>16.9</v>
      </c>
      <c r="E23" s="27">
        <v>17.9</v>
      </c>
      <c r="F23" s="28"/>
      <c r="G23" s="27">
        <v>2.3</v>
      </c>
      <c r="H23" s="27">
        <v>18</v>
      </c>
      <c r="I23" s="2"/>
      <c r="J23" s="87">
        <v>40217.413</v>
      </c>
      <c r="K23" s="87">
        <v>40217.413</v>
      </c>
      <c r="L23" s="87">
        <v>40217.413</v>
      </c>
      <c r="M23" s="87">
        <v>40217.413</v>
      </c>
      <c r="N23" s="87"/>
      <c r="O23" s="87">
        <v>40217.413</v>
      </c>
      <c r="P23" s="87">
        <v>40217.413</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ht="12.75">
      <c r="A24" s="26" t="s">
        <v>3227</v>
      </c>
      <c r="B24" s="27">
        <v>3</v>
      </c>
      <c r="C24" s="27">
        <v>16</v>
      </c>
      <c r="D24" s="27">
        <v>0.7</v>
      </c>
      <c r="E24" s="27">
        <v>38.5</v>
      </c>
      <c r="F24" s="28"/>
      <c r="G24" s="27">
        <v>4.6</v>
      </c>
      <c r="H24" s="27">
        <v>4</v>
      </c>
      <c r="I24" s="2"/>
      <c r="J24" s="87">
        <v>8878.085</v>
      </c>
      <c r="K24" s="87">
        <v>8878.085</v>
      </c>
      <c r="L24" s="87">
        <v>8878.085</v>
      </c>
      <c r="M24" s="87">
        <v>8878.085</v>
      </c>
      <c r="N24" s="87"/>
      <c r="O24" s="87">
        <v>8878.085</v>
      </c>
      <c r="P24" s="87">
        <v>8878.085</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ht="12.75">
      <c r="A25" s="26" t="s">
        <v>3228</v>
      </c>
      <c r="B25" s="27">
        <v>6</v>
      </c>
      <c r="C25" s="27">
        <v>18</v>
      </c>
      <c r="D25" s="27">
        <v>1</v>
      </c>
      <c r="E25" s="27">
        <v>0</v>
      </c>
      <c r="F25" s="28"/>
      <c r="G25" s="27">
        <v>3</v>
      </c>
      <c r="H25" s="27">
        <v>4</v>
      </c>
      <c r="I25" s="2"/>
      <c r="J25" s="87">
        <v>60094.648</v>
      </c>
      <c r="K25" s="87">
        <v>60094.648</v>
      </c>
      <c r="L25" s="87">
        <v>60094.648</v>
      </c>
      <c r="M25" s="87">
        <v>60094.648</v>
      </c>
      <c r="N25" s="87"/>
      <c r="O25" s="87">
        <v>60094.648</v>
      </c>
      <c r="P25" s="87">
        <v>60094.648</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ht="12.75">
      <c r="A26" s="2"/>
      <c r="B26" s="28"/>
      <c r="C26" s="28"/>
      <c r="D26" s="28"/>
      <c r="E26" s="28"/>
      <c r="F26" s="28"/>
      <c r="G26" s="28"/>
      <c r="H26" s="28"/>
      <c r="I26" s="2"/>
      <c r="N26" s="87"/>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ht="12.75">
      <c r="A27" s="2" t="s">
        <v>3229</v>
      </c>
      <c r="B27" s="28" t="s">
        <v>3230</v>
      </c>
      <c r="C27" s="28" t="s">
        <v>3231</v>
      </c>
      <c r="D27" s="28" t="s">
        <v>3232</v>
      </c>
      <c r="E27" s="28" t="s">
        <v>3233</v>
      </c>
      <c r="F27" s="28"/>
      <c r="G27" s="28" t="s">
        <v>3234</v>
      </c>
      <c r="H27" s="28" t="s">
        <v>3235</v>
      </c>
      <c r="I27" s="2"/>
      <c r="J27" s="107">
        <v>0</v>
      </c>
      <c r="K27" s="107">
        <v>0</v>
      </c>
      <c r="L27" s="107">
        <v>0</v>
      </c>
      <c r="M27" s="107">
        <v>0</v>
      </c>
      <c r="N27" s="87"/>
      <c r="O27" s="107">
        <v>0</v>
      </c>
      <c r="P27" s="107">
        <v>0</v>
      </c>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ht="12.75">
      <c r="A28" s="26" t="s">
        <v>3236</v>
      </c>
      <c r="B28" s="27">
        <v>10</v>
      </c>
      <c r="C28" s="27">
        <v>88</v>
      </c>
      <c r="D28" s="27">
        <v>10.8</v>
      </c>
      <c r="E28" s="27">
        <v>47.4</v>
      </c>
      <c r="F28" s="28"/>
      <c r="G28" s="27">
        <v>9.2</v>
      </c>
      <c r="H28" s="27">
        <v>38</v>
      </c>
      <c r="I28" s="2"/>
      <c r="J28" s="87">
        <v>10249.216</v>
      </c>
      <c r="K28" s="87">
        <v>10249.216</v>
      </c>
      <c r="L28" s="87">
        <v>10249.216</v>
      </c>
      <c r="M28" s="87">
        <v>10249.216</v>
      </c>
      <c r="N28" s="87"/>
      <c r="O28" s="87">
        <v>10249.216</v>
      </c>
      <c r="P28" s="87">
        <v>10249.216</v>
      </c>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ht="12.75">
      <c r="A29" s="26" t="s">
        <v>3237</v>
      </c>
      <c r="B29" s="27">
        <v>6</v>
      </c>
      <c r="C29" s="27">
        <v>72</v>
      </c>
      <c r="D29" s="27">
        <v>7.5</v>
      </c>
      <c r="E29" s="27">
        <v>53</v>
      </c>
      <c r="F29" s="28"/>
      <c r="G29" s="27">
        <v>2.2</v>
      </c>
      <c r="H29" s="27">
        <v>8</v>
      </c>
      <c r="I29" s="2"/>
      <c r="J29" s="87">
        <v>1408.556</v>
      </c>
      <c r="K29" s="87">
        <v>1408.556</v>
      </c>
      <c r="L29" s="87">
        <v>1408.556</v>
      </c>
      <c r="M29" s="87">
        <v>1408.556</v>
      </c>
      <c r="N29" s="87"/>
      <c r="O29" s="87">
        <v>1408.556</v>
      </c>
      <c r="P29" s="87">
        <v>1408.556</v>
      </c>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ht="12.75">
      <c r="A30" s="26" t="s">
        <v>3238</v>
      </c>
      <c r="B30" s="27">
        <v>6</v>
      </c>
      <c r="C30" s="27">
        <v>52</v>
      </c>
      <c r="D30" s="27">
        <v>22.9</v>
      </c>
      <c r="E30" s="27">
        <v>96.4</v>
      </c>
      <c r="F30" s="28"/>
      <c r="G30" s="27">
        <v>11.3</v>
      </c>
      <c r="H30" s="27">
        <v>8</v>
      </c>
      <c r="I30" s="2"/>
      <c r="J30" s="107">
        <v>10045.407</v>
      </c>
      <c r="K30" s="107">
        <v>10045.407</v>
      </c>
      <c r="L30" s="107">
        <v>10045.407</v>
      </c>
      <c r="M30" s="107">
        <v>10045.407</v>
      </c>
      <c r="N30" s="87"/>
      <c r="O30" s="107">
        <v>10045.407</v>
      </c>
      <c r="P30" s="107">
        <v>10045.407</v>
      </c>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ht="12.75">
      <c r="A31" s="26" t="s">
        <v>3239</v>
      </c>
      <c r="B31" s="27">
        <v>7</v>
      </c>
      <c r="C31" s="27">
        <v>17</v>
      </c>
      <c r="D31" s="27">
        <v>16.8</v>
      </c>
      <c r="E31" s="27">
        <v>45</v>
      </c>
      <c r="F31" s="28"/>
      <c r="G31" s="27">
        <v>4</v>
      </c>
      <c r="H31" s="27">
        <v>18</v>
      </c>
      <c r="I31" s="2"/>
      <c r="J31" s="87">
        <v>2348.784</v>
      </c>
      <c r="K31" s="87">
        <v>2348.784</v>
      </c>
      <c r="L31" s="87">
        <v>2348.784</v>
      </c>
      <c r="M31" s="87">
        <v>2348.784</v>
      </c>
      <c r="N31" s="87"/>
      <c r="O31" s="87">
        <v>2348.784</v>
      </c>
      <c r="P31" s="87">
        <v>2348.784</v>
      </c>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ht="12.75">
      <c r="A32" s="26" t="s">
        <v>3240</v>
      </c>
      <c r="B32" s="27">
        <v>8</v>
      </c>
      <c r="C32" s="27">
        <v>26</v>
      </c>
      <c r="D32" s="27">
        <v>3.7</v>
      </c>
      <c r="E32" s="27">
        <v>68</v>
      </c>
      <c r="F32" s="28"/>
      <c r="G32" s="27">
        <v>3.6</v>
      </c>
      <c r="H32" s="27">
        <v>38</v>
      </c>
      <c r="I32" s="2"/>
      <c r="J32" s="87">
        <v>3592.561</v>
      </c>
      <c r="K32" s="87">
        <v>3592.561</v>
      </c>
      <c r="L32" s="87">
        <v>3592.561</v>
      </c>
      <c r="M32" s="87">
        <v>3592.561</v>
      </c>
      <c r="N32" s="87"/>
      <c r="O32" s="87">
        <v>3592.561</v>
      </c>
      <c r="P32" s="87">
        <v>3592.561</v>
      </c>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ht="12.75">
      <c r="A33" s="2" t="s">
        <v>3241</v>
      </c>
      <c r="B33" s="28" t="s">
        <v>3242</v>
      </c>
      <c r="C33" s="28" t="s">
        <v>3243</v>
      </c>
      <c r="D33" s="28" t="s">
        <v>3244</v>
      </c>
      <c r="E33" s="28" t="s">
        <v>3245</v>
      </c>
      <c r="F33" s="28"/>
      <c r="G33" s="28" t="s">
        <v>3246</v>
      </c>
      <c r="H33" s="28" t="s">
        <v>3247</v>
      </c>
      <c r="I33" s="2"/>
      <c r="J33" s="107">
        <v>0</v>
      </c>
      <c r="K33" s="107">
        <v>0</v>
      </c>
      <c r="L33" s="107">
        <v>0</v>
      </c>
      <c r="M33" s="107">
        <v>0</v>
      </c>
      <c r="N33" s="87"/>
      <c r="O33" s="87">
        <v>38622.66</v>
      </c>
      <c r="P33" s="87">
        <v>38622.66</v>
      </c>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ht="12.75">
      <c r="A34" s="26" t="s">
        <v>3248</v>
      </c>
      <c r="B34" s="27">
        <v>10</v>
      </c>
      <c r="C34" s="27">
        <v>31</v>
      </c>
      <c r="D34" s="27">
        <v>20.6</v>
      </c>
      <c r="E34" s="27">
        <v>247.4</v>
      </c>
      <c r="F34" s="28"/>
      <c r="G34" s="27">
        <v>2.6</v>
      </c>
      <c r="H34" s="27">
        <v>8</v>
      </c>
      <c r="I34" s="2"/>
      <c r="J34" s="87">
        <v>38622.66</v>
      </c>
      <c r="K34" s="87">
        <v>38622.66</v>
      </c>
      <c r="L34" s="87">
        <v>38622.66</v>
      </c>
      <c r="M34" s="87">
        <v>38622.66</v>
      </c>
      <c r="N34" s="87"/>
      <c r="O34" s="107">
        <v>0</v>
      </c>
      <c r="P34" s="107">
        <v>0</v>
      </c>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ht="12.75">
      <c r="A35" s="26" t="s">
        <v>3249</v>
      </c>
      <c r="B35" s="27">
        <v>9</v>
      </c>
      <c r="C35" s="27">
        <v>52</v>
      </c>
      <c r="D35" s="27">
        <v>5.6</v>
      </c>
      <c r="E35" s="27">
        <v>50.3</v>
      </c>
      <c r="F35" s="28"/>
      <c r="G35" s="27">
        <v>3.7</v>
      </c>
      <c r="H35" s="27">
        <v>18</v>
      </c>
      <c r="I35" s="2"/>
      <c r="J35" s="87">
        <v>5430.033</v>
      </c>
      <c r="K35" s="87">
        <v>5430.033</v>
      </c>
      <c r="L35" s="87">
        <v>5430.033</v>
      </c>
      <c r="M35" s="87">
        <v>5430.033</v>
      </c>
      <c r="N35" s="87"/>
      <c r="O35" s="87">
        <v>5430.033</v>
      </c>
      <c r="P35" s="87">
        <v>5430.033</v>
      </c>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ht="12.75">
      <c r="A36" s="26"/>
      <c r="B36" s="27"/>
      <c r="C36" s="27"/>
      <c r="D36" s="27"/>
      <c r="E36" s="27"/>
      <c r="F36" s="28"/>
      <c r="G36" s="27"/>
      <c r="H36" s="27"/>
      <c r="I36" s="2"/>
      <c r="J36" s="87"/>
      <c r="K36" s="87"/>
      <c r="L36" s="87"/>
      <c r="M36" s="87"/>
      <c r="N36" s="87"/>
      <c r="O36" s="87"/>
      <c r="P36" s="87"/>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2.75">
      <c r="A37" s="2" t="s">
        <v>3250</v>
      </c>
      <c r="B37" s="3">
        <f>SUMPRODUCT(B11:B25,J11:J25)/SUM(J11:J25)</f>
        <v>7.45222385531639</v>
      </c>
      <c r="C37" s="3">
        <f>SUMPRODUCT(C11:C25,K11:K25)/SUM(K11:K25)</f>
        <v>32.11727638319901</v>
      </c>
      <c r="D37" s="3">
        <f>SUMPRODUCT(D11:D25,L11:L25)/SUM(L11:L25)</f>
        <v>9.371609612692225</v>
      </c>
      <c r="E37" s="3">
        <f>SUMPRODUCT(E11:E25,M11:M25)/SUM(M11:M25)</f>
        <v>30.233438512489684</v>
      </c>
      <c r="F37" s="3"/>
      <c r="G37" s="4">
        <f>SUMPRODUCT(G11:G25,O11:O25)/SUM(O11:O25)</f>
        <v>1.9364336498304389</v>
      </c>
      <c r="H37" s="3">
        <f>SUMPRODUCT(H11:H25,P11:P25)/SUM(P11:P25)</f>
        <v>7.670415467048591</v>
      </c>
      <c r="I37" s="2"/>
      <c r="J37" s="87"/>
      <c r="K37" s="87"/>
      <c r="L37" s="87"/>
      <c r="M37" s="87"/>
      <c r="N37" s="87"/>
      <c r="O37" s="87"/>
      <c r="P37" s="87"/>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row>
    <row r="38" spans="1:255" ht="12.75">
      <c r="A38" s="2" t="s">
        <v>845</v>
      </c>
      <c r="B38" s="3">
        <f>(SUMPRODUCT(B27:B35,J27:J35)+B9*J9)/(SUM(J27:J35)+J9)</f>
        <v>9.110759397831085</v>
      </c>
      <c r="C38" s="3">
        <f>(SUMPRODUCT(C27:C35,K27:K35)+C9*K9)/(SUM(K27:K35)+K9)</f>
        <v>44.23002294327858</v>
      </c>
      <c r="D38" s="3">
        <f>(SUMPRODUCT(D27:D35,L27:L35)+D9*L9)/(SUM(L27:L35)+L9)</f>
        <v>17.02107043083218</v>
      </c>
      <c r="E38" s="3">
        <f>(SUMPRODUCT(E27:E35,M27:M35)+E9*M9)/(SUM(M27:M35)+M9)</f>
        <v>159.51742553267025</v>
      </c>
      <c r="F38" s="3"/>
      <c r="G38" s="4">
        <f>(SUMPRODUCT(G27:G35,O27:O35)+G9*O9)/(SUM(O27:O35)+O9)</f>
        <v>3.4929435368926285</v>
      </c>
      <c r="H38" s="3">
        <f>(SUMPRODUCT(H27:H35,P27:P35)+H9*P9)/(SUM(P27:P35)+P9)</f>
        <v>10.762582847823419</v>
      </c>
      <c r="I38" s="2"/>
      <c r="J38" s="87"/>
      <c r="K38" s="87"/>
      <c r="L38" s="87"/>
      <c r="M38" s="87"/>
      <c r="N38" s="87"/>
      <c r="O38" s="87"/>
      <c r="P38" s="87"/>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row>
    <row r="39" spans="1:255" ht="12.75">
      <c r="A39" s="2" t="s">
        <v>3251</v>
      </c>
      <c r="B39" s="3">
        <f>SUMPRODUCT(B9:B35,J9:J35)/SUM(J9:J35)</f>
        <v>7.727773048213504</v>
      </c>
      <c r="C39" s="3">
        <f>SUMPRODUCT(C9:C35,K9:K35)/SUM(K9:K35)</f>
        <v>34.12968881141663</v>
      </c>
      <c r="D39" s="3">
        <f>SUMPRODUCT(D9:D35,L9:L35)/SUM(L9:L35)</f>
        <v>10.64249148438288</v>
      </c>
      <c r="E39" s="3">
        <f>SUMPRODUCT(E9:E35,M9:M35)/SUM(M9:M35)</f>
        <v>51.7126877445669</v>
      </c>
      <c r="F39" s="3"/>
      <c r="G39" s="4">
        <f>SUMPRODUCT(G9:G35,O9:O35)/SUM(O9:O35)</f>
        <v>2.1950322943105363</v>
      </c>
      <c r="H39" s="3">
        <f>SUMPRODUCT(H9:H35,P9:P35)/SUM(P9:P35)</f>
        <v>8.184148338147274</v>
      </c>
      <c r="I39" s="2"/>
      <c r="J39" s="87"/>
      <c r="K39" s="87"/>
      <c r="L39" s="87"/>
      <c r="M39" s="87"/>
      <c r="N39" s="87"/>
      <c r="O39" s="87"/>
      <c r="P39" s="87"/>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row>
    <row r="40" spans="1:255" ht="12.75">
      <c r="A40" s="26"/>
      <c r="B40" s="27"/>
      <c r="C40" s="27"/>
      <c r="D40" s="27"/>
      <c r="E40" s="27"/>
      <c r="F40" s="28"/>
      <c r="G40" s="27"/>
      <c r="H40" s="27"/>
      <c r="I40" s="2"/>
      <c r="J40" s="87"/>
      <c r="K40" s="87"/>
      <c r="L40" s="87"/>
      <c r="M40" s="87"/>
      <c r="N40" s="87"/>
      <c r="O40" s="87"/>
      <c r="P40" s="87"/>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row>
    <row r="41" spans="1:255" ht="12.75">
      <c r="A41" s="26" t="s">
        <v>3252</v>
      </c>
      <c r="B41" s="27">
        <v>5</v>
      </c>
      <c r="C41" s="27">
        <v>5</v>
      </c>
      <c r="D41" s="27">
        <v>0.6</v>
      </c>
      <c r="E41" s="27">
        <v>0</v>
      </c>
      <c r="F41" s="28"/>
      <c r="G41" s="27">
        <v>4</v>
      </c>
      <c r="H41" s="27">
        <v>8</v>
      </c>
      <c r="I41" s="2"/>
      <c r="J41" s="87"/>
      <c r="K41" s="87"/>
      <c r="L41" s="87"/>
      <c r="M41" s="87"/>
      <c r="N41" s="87"/>
      <c r="O41" s="87"/>
      <c r="P41" s="87"/>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row>
    <row r="42" spans="1:255" ht="12.75">
      <c r="A42" s="26"/>
      <c r="B42" s="27"/>
      <c r="C42" s="27"/>
      <c r="D42" s="27"/>
      <c r="E42" s="27"/>
      <c r="F42" s="28"/>
      <c r="G42" s="27"/>
      <c r="H42" s="27"/>
      <c r="I42" s="2"/>
      <c r="J42" s="87"/>
      <c r="K42" s="87"/>
      <c r="L42" s="87"/>
      <c r="M42" s="87"/>
      <c r="N42" s="87"/>
      <c r="O42" s="87"/>
      <c r="P42" s="87"/>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row>
    <row r="43" spans="1:255" ht="12.75">
      <c r="A43" s="26" t="s">
        <v>661</v>
      </c>
      <c r="B43" s="27"/>
      <c r="C43" s="27"/>
      <c r="D43" s="27"/>
      <c r="E43" s="27"/>
      <c r="F43" s="28"/>
      <c r="G43" s="27"/>
      <c r="H43" s="27"/>
      <c r="I43" s="2"/>
      <c r="J43" s="87"/>
      <c r="K43" s="87"/>
      <c r="L43" s="87"/>
      <c r="M43" s="87"/>
      <c r="N43" s="87"/>
      <c r="O43" s="87"/>
      <c r="P43" s="87"/>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row>
    <row r="45" ht="14.25">
      <c r="A45" s="70" t="s">
        <v>1609</v>
      </c>
    </row>
    <row r="46" ht="14.25">
      <c r="A46" s="70" t="s">
        <v>1610</v>
      </c>
    </row>
    <row r="47" ht="14.25">
      <c r="A47" s="70" t="s">
        <v>1030</v>
      </c>
    </row>
  </sheetData>
  <mergeCells count="6">
    <mergeCell ref="G5:G7"/>
    <mergeCell ref="H5:H7"/>
    <mergeCell ref="B5:B7"/>
    <mergeCell ref="C5:C7"/>
    <mergeCell ref="D5:D7"/>
    <mergeCell ref="E5:E7"/>
  </mergeCells>
  <printOptions/>
  <pageMargins left="0.7875" right="0.7875" top="0.7875" bottom="0.7875" header="0.5" footer="0.5"/>
  <pageSetup fitToHeight="0"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IT46"/>
  <sheetViews>
    <sheetView workbookViewId="0" topLeftCell="A1">
      <selection activeCell="O11" sqref="O11"/>
    </sheetView>
  </sheetViews>
  <sheetFormatPr defaultColWidth="9.140625" defaultRowHeight="12.75"/>
  <cols>
    <col min="1" max="7" width="9.00390625" style="1" customWidth="1"/>
    <col min="8" max="15" width="9.00390625" style="93" customWidth="1"/>
    <col min="16" max="254" width="9.00390625" style="1" customWidth="1"/>
    <col min="255" max="16384" width="9.00390625" style="0" customWidth="1"/>
  </cols>
  <sheetData>
    <row r="1" spans="1:254" ht="14.25">
      <c r="A1" s="2" t="s">
        <v>1035</v>
      </c>
      <c r="B1" s="2"/>
      <c r="C1" s="2"/>
      <c r="D1" s="2"/>
      <c r="E1" s="2"/>
      <c r="F1" s="2"/>
      <c r="G1" s="2"/>
      <c r="H1" s="87" t="s">
        <v>3253</v>
      </c>
      <c r="I1" s="87"/>
      <c r="J1" s="87"/>
      <c r="K1" s="87"/>
      <c r="L1" s="87"/>
      <c r="M1" s="87"/>
      <c r="N1" s="87"/>
      <c r="O1" s="87"/>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12.75">
      <c r="A2" s="2"/>
      <c r="B2" s="2"/>
      <c r="C2" s="2"/>
      <c r="D2" s="2"/>
      <c r="E2" s="2"/>
      <c r="F2" s="2"/>
      <c r="G2" s="2"/>
      <c r="H2" s="87"/>
      <c r="I2" s="87"/>
      <c r="J2" s="87"/>
      <c r="K2" s="87"/>
      <c r="L2" s="87"/>
      <c r="M2" s="87"/>
      <c r="N2" s="87"/>
      <c r="O2" s="87"/>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ht="14.25">
      <c r="A3" s="2"/>
      <c r="B3" s="2" t="s">
        <v>1033</v>
      </c>
      <c r="C3" s="2" t="s">
        <v>1034</v>
      </c>
      <c r="D3" s="2" t="s">
        <v>1036</v>
      </c>
      <c r="E3" s="2" t="s">
        <v>1038</v>
      </c>
      <c r="F3" s="2" t="s">
        <v>1039</v>
      </c>
      <c r="G3" s="2"/>
      <c r="H3" s="87" t="s">
        <v>3254</v>
      </c>
      <c r="I3" s="87"/>
      <c r="J3" s="87"/>
      <c r="K3" s="87"/>
      <c r="L3" s="87"/>
      <c r="M3" s="87"/>
      <c r="N3" s="87"/>
      <c r="O3" s="87"/>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ht="12.75">
      <c r="A4" s="2"/>
      <c r="B4" s="2"/>
      <c r="C4" s="2"/>
      <c r="D4" s="2"/>
      <c r="E4" s="2"/>
      <c r="F4" s="2"/>
      <c r="G4" s="2"/>
      <c r="H4" s="87"/>
      <c r="I4" s="87"/>
      <c r="J4" s="87"/>
      <c r="K4" s="87"/>
      <c r="L4" s="87"/>
      <c r="M4" s="87"/>
      <c r="N4" s="87"/>
      <c r="O4" s="87"/>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ht="12.75">
      <c r="A5" s="2" t="s">
        <v>3255</v>
      </c>
      <c r="B5" s="72" t="s">
        <v>3256</v>
      </c>
      <c r="C5" s="72" t="s">
        <v>3257</v>
      </c>
      <c r="D5" s="72" t="s">
        <v>3258</v>
      </c>
      <c r="E5" s="72" t="s">
        <v>3259</v>
      </c>
      <c r="F5" s="72" t="s">
        <v>3260</v>
      </c>
      <c r="G5" s="2"/>
      <c r="H5" s="91">
        <v>1914.388</v>
      </c>
      <c r="I5" s="91">
        <v>1914.388</v>
      </c>
      <c r="J5" s="91">
        <v>1914.388</v>
      </c>
      <c r="K5" s="91">
        <v>1914.388</v>
      </c>
      <c r="L5" s="87"/>
      <c r="M5" s="87"/>
      <c r="N5" s="87"/>
      <c r="O5" s="87"/>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12.75">
      <c r="A6" s="2"/>
      <c r="B6" s="72"/>
      <c r="C6" s="72"/>
      <c r="D6" s="72"/>
      <c r="E6" s="72"/>
      <c r="F6" s="72"/>
      <c r="G6" s="2"/>
      <c r="H6" s="87"/>
      <c r="I6" s="87"/>
      <c r="J6" s="87"/>
      <c r="K6" s="87"/>
      <c r="L6" s="87"/>
      <c r="M6" s="87"/>
      <c r="N6" s="87"/>
      <c r="O6" s="87"/>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12.75">
      <c r="A7" s="2" t="s">
        <v>3261</v>
      </c>
      <c r="B7" s="72">
        <v>4.6</v>
      </c>
      <c r="C7" s="72">
        <v>3.4</v>
      </c>
      <c r="D7" s="72">
        <v>7.9</v>
      </c>
      <c r="E7" s="72">
        <v>1.2</v>
      </c>
      <c r="F7" s="72">
        <f>D7-ABS(E7)</f>
        <v>6.7</v>
      </c>
      <c r="G7" s="2"/>
      <c r="H7" s="92">
        <v>8055.908</v>
      </c>
      <c r="I7" s="92">
        <v>8055.908</v>
      </c>
      <c r="J7" s="92">
        <v>8055.908</v>
      </c>
      <c r="K7" s="92">
        <v>8055.908</v>
      </c>
      <c r="L7" s="92"/>
      <c r="M7" s="87"/>
      <c r="N7" s="87"/>
      <c r="O7" s="87"/>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12.75">
      <c r="A8" s="2" t="s">
        <v>3262</v>
      </c>
      <c r="B8" s="72" t="s">
        <v>3263</v>
      </c>
      <c r="C8" s="72" t="s">
        <v>3264</v>
      </c>
      <c r="D8" s="72" t="s">
        <v>3265</v>
      </c>
      <c r="E8" s="72" t="s">
        <v>3266</v>
      </c>
      <c r="F8" s="72" t="s">
        <v>3267</v>
      </c>
      <c r="G8" s="2"/>
      <c r="H8" s="92">
        <v>10156.645</v>
      </c>
      <c r="I8" s="92">
        <v>10156.645</v>
      </c>
      <c r="J8" s="92">
        <v>10156.645</v>
      </c>
      <c r="K8" s="92">
        <v>10156.645</v>
      </c>
      <c r="L8" s="92"/>
      <c r="M8" s="87"/>
      <c r="N8" s="87"/>
      <c r="O8" s="87"/>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12.75">
      <c r="A9" s="2" t="s">
        <v>3268</v>
      </c>
      <c r="B9" s="72">
        <v>6.2</v>
      </c>
      <c r="C9" s="72">
        <v>3.3</v>
      </c>
      <c r="D9" s="72">
        <v>9.5</v>
      </c>
      <c r="E9" s="72">
        <v>2.8</v>
      </c>
      <c r="F9" s="72">
        <f>D9-ABS(E9)</f>
        <v>6.7</v>
      </c>
      <c r="G9" s="2"/>
      <c r="H9" s="92">
        <v>5262.068</v>
      </c>
      <c r="I9" s="92">
        <v>5262.068</v>
      </c>
      <c r="J9" s="92">
        <v>5262.068</v>
      </c>
      <c r="K9" s="92">
        <v>5262.068</v>
      </c>
      <c r="L9" s="92"/>
      <c r="M9" s="87"/>
      <c r="N9" s="87"/>
      <c r="O9" s="87"/>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12.75">
      <c r="A10" s="2" t="s">
        <v>3269</v>
      </c>
      <c r="B10" s="72">
        <v>7</v>
      </c>
      <c r="C10" s="72">
        <v>3</v>
      </c>
      <c r="D10" s="72">
        <v>9.9</v>
      </c>
      <c r="E10" s="72">
        <v>4</v>
      </c>
      <c r="F10" s="72">
        <f>D10-ABS(E10)</f>
        <v>5.9</v>
      </c>
      <c r="G10" s="2"/>
      <c r="H10" s="92">
        <v>5121.511</v>
      </c>
      <c r="I10" s="92">
        <v>5121.511</v>
      </c>
      <c r="J10" s="92">
        <v>5121.511</v>
      </c>
      <c r="K10" s="92">
        <v>5121.511</v>
      </c>
      <c r="L10" s="92"/>
      <c r="M10" s="87"/>
      <c r="N10" s="87"/>
      <c r="O10" s="87"/>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12.75">
      <c r="A11" s="2" t="s">
        <v>3270</v>
      </c>
      <c r="B11" s="72">
        <v>5.1</v>
      </c>
      <c r="C11" s="72">
        <v>3.2</v>
      </c>
      <c r="D11" s="72">
        <v>8.3</v>
      </c>
      <c r="E11" s="72">
        <v>1.8</v>
      </c>
      <c r="F11" s="72">
        <f>D11-ABS(E11)</f>
        <v>6.500000000000001</v>
      </c>
      <c r="G11" s="2"/>
      <c r="H11" s="92">
        <v>58388.408</v>
      </c>
      <c r="I11" s="92">
        <v>58388.408</v>
      </c>
      <c r="J11" s="92">
        <v>58388.408</v>
      </c>
      <c r="K11" s="92">
        <v>58388.408</v>
      </c>
      <c r="L11" s="92"/>
      <c r="M11" s="87"/>
      <c r="N11" s="87"/>
      <c r="O11" s="87"/>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12.75">
      <c r="A12" s="2" t="s">
        <v>3271</v>
      </c>
      <c r="B12" s="72" t="s">
        <v>3272</v>
      </c>
      <c r="C12" s="72" t="s">
        <v>3273</v>
      </c>
      <c r="D12" s="72" t="s">
        <v>3274</v>
      </c>
      <c r="E12" s="72" t="s">
        <v>3275</v>
      </c>
      <c r="F12" s="72" t="s">
        <v>3276</v>
      </c>
      <c r="G12" s="2"/>
      <c r="H12" s="92">
        <v>81895</v>
      </c>
      <c r="I12" s="92">
        <v>81895</v>
      </c>
      <c r="J12" s="92">
        <v>81895</v>
      </c>
      <c r="K12" s="92">
        <v>81895</v>
      </c>
      <c r="L12" s="92"/>
      <c r="M12" s="87"/>
      <c r="N12" s="87"/>
      <c r="O12" s="87"/>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12.75">
      <c r="A13" s="2" t="s">
        <v>3277</v>
      </c>
      <c r="B13" s="72" t="s">
        <v>3278</v>
      </c>
      <c r="C13" s="72" t="s">
        <v>3279</v>
      </c>
      <c r="D13" s="72" t="s">
        <v>3280</v>
      </c>
      <c r="E13" s="72" t="s">
        <v>3281</v>
      </c>
      <c r="F13" s="72"/>
      <c r="G13" s="2"/>
      <c r="H13" s="92">
        <v>0</v>
      </c>
      <c r="I13" s="92">
        <v>0</v>
      </c>
      <c r="J13" s="92">
        <v>0</v>
      </c>
      <c r="K13" s="92">
        <v>0</v>
      </c>
      <c r="L13" s="92"/>
      <c r="M13" s="87"/>
      <c r="N13" s="87"/>
      <c r="O13" s="87"/>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12.75">
      <c r="A14" s="2" t="s">
        <v>3282</v>
      </c>
      <c r="B14" s="72">
        <v>8.5</v>
      </c>
      <c r="C14" s="72">
        <v>3.1</v>
      </c>
      <c r="D14" s="72">
        <v>11.5</v>
      </c>
      <c r="E14" s="72">
        <v>5.4</v>
      </c>
      <c r="F14" s="72">
        <f>D14-ABS(E14)</f>
        <v>6.1</v>
      </c>
      <c r="G14" s="2"/>
      <c r="H14" s="92">
        <v>3632.794</v>
      </c>
      <c r="I14" s="92">
        <v>3632.794</v>
      </c>
      <c r="J14" s="92">
        <v>3632.794</v>
      </c>
      <c r="K14" s="92">
        <v>3632.794</v>
      </c>
      <c r="L14" s="92"/>
      <c r="M14" s="87"/>
      <c r="N14" s="87"/>
      <c r="O14" s="87"/>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2.75">
      <c r="A15" s="2" t="s">
        <v>3283</v>
      </c>
      <c r="B15" s="72">
        <v>8.2</v>
      </c>
      <c r="C15" s="72">
        <v>4.1</v>
      </c>
      <c r="D15" s="72">
        <v>12.3</v>
      </c>
      <c r="E15" s="72">
        <v>4.1</v>
      </c>
      <c r="F15" s="72">
        <f>D15-ABS(E15)</f>
        <v>8.200000000000001</v>
      </c>
      <c r="G15" s="2"/>
      <c r="H15" s="92">
        <v>57367.032</v>
      </c>
      <c r="I15" s="92">
        <v>57367.032</v>
      </c>
      <c r="J15" s="92">
        <v>57367.032</v>
      </c>
      <c r="K15" s="92">
        <v>57367.032</v>
      </c>
      <c r="L15" s="92"/>
      <c r="M15" s="87"/>
      <c r="N15" s="87"/>
      <c r="O15" s="87"/>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12.75">
      <c r="A16" s="2" t="s">
        <v>3284</v>
      </c>
      <c r="B16" s="72" t="s">
        <v>3285</v>
      </c>
      <c r="C16" s="72" t="s">
        <v>3286</v>
      </c>
      <c r="D16" s="72" t="s">
        <v>3287</v>
      </c>
      <c r="E16" s="72" t="s">
        <v>3288</v>
      </c>
      <c r="F16" s="72"/>
      <c r="G16" s="2"/>
      <c r="H16" s="92">
        <v>0</v>
      </c>
      <c r="I16" s="92">
        <v>0</v>
      </c>
      <c r="J16" s="92">
        <v>0</v>
      </c>
      <c r="K16" s="92">
        <v>0</v>
      </c>
      <c r="L16" s="92"/>
      <c r="M16" s="87"/>
      <c r="N16" s="87"/>
      <c r="O16" s="87"/>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12.75">
      <c r="A17" s="2" t="s">
        <v>3289</v>
      </c>
      <c r="B17" s="72" t="s">
        <v>3290</v>
      </c>
      <c r="C17" s="72" t="s">
        <v>3291</v>
      </c>
      <c r="D17" s="72" t="s">
        <v>3292</v>
      </c>
      <c r="E17" s="72" t="s">
        <v>3293</v>
      </c>
      <c r="F17" s="72" t="s">
        <v>3294</v>
      </c>
      <c r="G17" s="2"/>
      <c r="H17" s="92">
        <v>15532.953</v>
      </c>
      <c r="I17" s="92">
        <v>15532.953</v>
      </c>
      <c r="J17" s="92">
        <v>15532.953</v>
      </c>
      <c r="K17" s="92">
        <v>15532.953</v>
      </c>
      <c r="L17" s="92"/>
      <c r="M17" s="87"/>
      <c r="N17" s="87"/>
      <c r="O17" s="87"/>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2.75">
      <c r="A18" s="2" t="s">
        <v>3295</v>
      </c>
      <c r="B18" s="72">
        <v>4.9</v>
      </c>
      <c r="C18" s="72">
        <v>3.5</v>
      </c>
      <c r="D18" s="72">
        <v>8.4</v>
      </c>
      <c r="E18" s="72">
        <v>1.5</v>
      </c>
      <c r="F18" s="72">
        <f>D18-ABS(E18)</f>
        <v>6.9</v>
      </c>
      <c r="G18" s="2"/>
      <c r="H18" s="92">
        <v>9979.834</v>
      </c>
      <c r="I18" s="92">
        <v>9979.834</v>
      </c>
      <c r="J18" s="92">
        <v>9979.834</v>
      </c>
      <c r="K18" s="92">
        <v>9979.834</v>
      </c>
      <c r="L18" s="92"/>
      <c r="M18" s="87"/>
      <c r="N18" s="87"/>
      <c r="O18" s="87"/>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12.75">
      <c r="A19" s="2" t="s">
        <v>3296</v>
      </c>
      <c r="B19" s="72">
        <v>8.6</v>
      </c>
      <c r="C19" s="72">
        <v>3.4</v>
      </c>
      <c r="D19" s="72">
        <v>12.1</v>
      </c>
      <c r="E19" s="72">
        <v>5.2</v>
      </c>
      <c r="F19" s="72">
        <f>D19-ABS(E19)</f>
        <v>6.8999999999999995</v>
      </c>
      <c r="G19" s="2"/>
      <c r="H19" s="92">
        <v>39803.829</v>
      </c>
      <c r="I19" s="92">
        <v>39803.829</v>
      </c>
      <c r="J19" s="92">
        <v>39803.829</v>
      </c>
      <c r="K19" s="92">
        <v>39803.829</v>
      </c>
      <c r="L19" s="92"/>
      <c r="M19" s="87"/>
      <c r="N19" s="87"/>
      <c r="O19" s="87"/>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2.75">
      <c r="A20" s="2" t="s">
        <v>3297</v>
      </c>
      <c r="B20" s="72">
        <v>8.1</v>
      </c>
      <c r="C20" s="72">
        <v>3.6</v>
      </c>
      <c r="D20" s="72">
        <v>11.7</v>
      </c>
      <c r="E20" s="72">
        <v>4.5</v>
      </c>
      <c r="F20" s="72">
        <f>D20-ABS(E20)</f>
        <v>7.199999999999999</v>
      </c>
      <c r="G20" s="2"/>
      <c r="H20" s="92">
        <v>8859.207</v>
      </c>
      <c r="I20" s="92">
        <v>8859.207</v>
      </c>
      <c r="J20" s="92">
        <v>8859.207</v>
      </c>
      <c r="K20" s="92">
        <v>8859.207</v>
      </c>
      <c r="L20" s="92"/>
      <c r="M20" s="87"/>
      <c r="N20" s="87"/>
      <c r="O20" s="87"/>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12.75">
      <c r="A21" s="2" t="s">
        <v>3298</v>
      </c>
      <c r="B21" s="72" t="s">
        <v>3299</v>
      </c>
      <c r="C21" s="72" t="s">
        <v>3300</v>
      </c>
      <c r="D21" s="72" t="s">
        <v>3301</v>
      </c>
      <c r="E21" s="72" t="s">
        <v>3302</v>
      </c>
      <c r="F21" s="72" t="s">
        <v>3303</v>
      </c>
      <c r="G21" s="2"/>
      <c r="H21" s="92">
        <v>58618.663</v>
      </c>
      <c r="I21" s="92">
        <v>58618.663</v>
      </c>
      <c r="J21" s="92">
        <v>58618.663</v>
      </c>
      <c r="K21" s="92">
        <v>58618.663</v>
      </c>
      <c r="L21" s="92"/>
      <c r="M21" s="87"/>
      <c r="N21" s="87"/>
      <c r="O21" s="87"/>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12.75">
      <c r="A22" s="2"/>
      <c r="B22" s="72"/>
      <c r="C22" s="72"/>
      <c r="D22" s="72"/>
      <c r="E22" s="72"/>
      <c r="F22" s="72"/>
      <c r="G22" s="2"/>
      <c r="L22" s="87"/>
      <c r="M22" s="87"/>
      <c r="N22" s="87"/>
      <c r="O22" s="87"/>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15" ht="12.75">
      <c r="A23" t="s">
        <v>3304</v>
      </c>
      <c r="B23" s="72" t="s">
        <v>3305</v>
      </c>
      <c r="C23" s="72" t="s">
        <v>3306</v>
      </c>
      <c r="D23" s="72" t="s">
        <v>3307</v>
      </c>
      <c r="E23" s="72" t="s">
        <v>3308</v>
      </c>
      <c r="F23" s="72"/>
      <c r="H23" s="92"/>
      <c r="I23" s="92"/>
      <c r="J23" s="92"/>
      <c r="K23" s="92"/>
      <c r="L23" s="94"/>
      <c r="M23" s="94"/>
      <c r="N23" s="94"/>
      <c r="O23" s="94"/>
    </row>
    <row r="24" spans="1:254" ht="12.75">
      <c r="A24" s="2" t="s">
        <v>3309</v>
      </c>
      <c r="B24" s="72" t="s">
        <v>3310</v>
      </c>
      <c r="C24" s="72" t="s">
        <v>3311</v>
      </c>
      <c r="D24" s="72" t="s">
        <v>3312</v>
      </c>
      <c r="E24" s="72" t="s">
        <v>3313</v>
      </c>
      <c r="F24" s="72"/>
      <c r="G24" s="2"/>
      <c r="H24" s="92"/>
      <c r="I24" s="92"/>
      <c r="J24" s="92"/>
      <c r="K24" s="92"/>
      <c r="L24" s="87"/>
      <c r="M24" s="87"/>
      <c r="N24" s="87"/>
      <c r="O24" s="87"/>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2.75">
      <c r="A25" s="2" t="s">
        <v>3314</v>
      </c>
      <c r="B25" s="72">
        <v>8</v>
      </c>
      <c r="C25" s="72">
        <v>8</v>
      </c>
      <c r="D25" s="72">
        <v>16</v>
      </c>
      <c r="E25" s="72">
        <v>0</v>
      </c>
      <c r="F25" s="72">
        <f>D25-ABS(E25)</f>
        <v>16</v>
      </c>
      <c r="G25" s="2"/>
      <c r="H25" s="91">
        <v>1469.541</v>
      </c>
      <c r="I25" s="91">
        <v>1469.541</v>
      </c>
      <c r="J25" s="91">
        <v>1469.541</v>
      </c>
      <c r="K25" s="91">
        <v>1469.541</v>
      </c>
      <c r="L25" s="87"/>
      <c r="M25" s="87"/>
      <c r="N25" s="87"/>
      <c r="O25" s="87"/>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ht="12.75">
      <c r="A26" s="2" t="s">
        <v>3315</v>
      </c>
      <c r="B26" s="72" t="s">
        <v>3316</v>
      </c>
      <c r="C26" s="72" t="s">
        <v>3317</v>
      </c>
      <c r="D26" s="72" t="s">
        <v>3318</v>
      </c>
      <c r="E26" s="72" t="s">
        <v>3319</v>
      </c>
      <c r="F26" s="72"/>
      <c r="G26" s="2"/>
      <c r="H26" s="92"/>
      <c r="I26" s="92"/>
      <c r="J26" s="92"/>
      <c r="K26" s="92"/>
      <c r="L26" s="87"/>
      <c r="M26" s="87"/>
      <c r="N26" s="87"/>
      <c r="O26" s="87"/>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ht="12.75">
      <c r="A27" s="2" t="s">
        <v>3320</v>
      </c>
      <c r="B27" s="72" t="s">
        <v>3321</v>
      </c>
      <c r="C27" s="72" t="s">
        <v>3322</v>
      </c>
      <c r="D27" s="72" t="s">
        <v>3323</v>
      </c>
      <c r="E27" s="72" t="s">
        <v>3324</v>
      </c>
      <c r="F27" s="72"/>
      <c r="G27" s="2"/>
      <c r="H27" s="92"/>
      <c r="I27" s="92"/>
      <c r="J27" s="92"/>
      <c r="K27" s="92"/>
      <c r="L27" s="87"/>
      <c r="M27" s="87"/>
      <c r="N27" s="87"/>
      <c r="O27" s="87"/>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2.75">
      <c r="A28" s="2" t="s">
        <v>3325</v>
      </c>
      <c r="B28" s="72" t="s">
        <v>3326</v>
      </c>
      <c r="C28" s="72" t="s">
        <v>3327</v>
      </c>
      <c r="D28" s="72" t="s">
        <v>3328</v>
      </c>
      <c r="E28" s="72" t="s">
        <v>3329</v>
      </c>
      <c r="F28" s="72"/>
      <c r="G28" s="2"/>
      <c r="H28" s="92"/>
      <c r="I28" s="92"/>
      <c r="J28" s="92"/>
      <c r="K28" s="92"/>
      <c r="L28" s="87"/>
      <c r="M28" s="87"/>
      <c r="N28" s="87"/>
      <c r="O28" s="87"/>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12.75">
      <c r="A29" s="2" t="s">
        <v>3330</v>
      </c>
      <c r="B29" s="72" t="s">
        <v>3331</v>
      </c>
      <c r="C29" s="72" t="s">
        <v>3332</v>
      </c>
      <c r="D29" s="72" t="s">
        <v>3333</v>
      </c>
      <c r="E29" s="72" t="s">
        <v>3334</v>
      </c>
      <c r="F29" s="72"/>
      <c r="G29" s="2"/>
      <c r="H29" s="92"/>
      <c r="I29" s="92"/>
      <c r="J29" s="92"/>
      <c r="K29" s="92"/>
      <c r="L29" s="87"/>
      <c r="M29" s="87"/>
      <c r="N29" s="87"/>
      <c r="O29" s="87"/>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12.75">
      <c r="A30" s="2" t="s">
        <v>3335</v>
      </c>
      <c r="B30" s="72">
        <v>3</v>
      </c>
      <c r="C30" s="72">
        <v>5</v>
      </c>
      <c r="D30" s="72">
        <v>9</v>
      </c>
      <c r="E30" s="72">
        <v>-2</v>
      </c>
      <c r="F30" s="72">
        <f>D30-ABS(E30)</f>
        <v>7</v>
      </c>
      <c r="G30" s="2"/>
      <c r="H30" s="91">
        <v>38632.597</v>
      </c>
      <c r="I30" s="91">
        <v>38632.597</v>
      </c>
      <c r="J30" s="91">
        <v>38632.597</v>
      </c>
      <c r="K30" s="91">
        <v>38632.597</v>
      </c>
      <c r="L30" s="87"/>
      <c r="M30" s="87"/>
      <c r="N30" s="87"/>
      <c r="O30" s="87"/>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2.75">
      <c r="A31" s="2" t="s">
        <v>3336</v>
      </c>
      <c r="B31" s="72" t="s">
        <v>3337</v>
      </c>
      <c r="C31" s="72" t="s">
        <v>3338</v>
      </c>
      <c r="D31" s="72" t="s">
        <v>3339</v>
      </c>
      <c r="E31" s="72" t="s">
        <v>3340</v>
      </c>
      <c r="F31" s="72"/>
      <c r="G31" s="2"/>
      <c r="H31" s="92"/>
      <c r="I31" s="95"/>
      <c r="J31" s="95"/>
      <c r="K31" s="87"/>
      <c r="L31" s="87"/>
      <c r="M31" s="87"/>
      <c r="N31" s="87"/>
      <c r="O31" s="87"/>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ht="12.75">
      <c r="A32" s="2"/>
      <c r="B32" s="72"/>
      <c r="C32" s="72"/>
      <c r="D32" s="72"/>
      <c r="E32" s="72"/>
      <c r="F32" s="72"/>
      <c r="G32" s="2"/>
      <c r="H32" s="92"/>
      <c r="I32" s="87"/>
      <c r="J32" s="87"/>
      <c r="K32" s="87"/>
      <c r="L32" s="87"/>
      <c r="M32" s="87"/>
      <c r="N32" s="87"/>
      <c r="O32" s="87"/>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ht="12.75">
      <c r="A33" s="2" t="s">
        <v>3341</v>
      </c>
      <c r="B33" s="72">
        <v>6</v>
      </c>
      <c r="C33" s="72">
        <v>4</v>
      </c>
      <c r="D33" s="72">
        <v>10</v>
      </c>
      <c r="E33" s="72">
        <v>2</v>
      </c>
      <c r="F33" s="72">
        <v>8</v>
      </c>
      <c r="G33" s="2"/>
      <c r="H33" s="87"/>
      <c r="I33" s="87"/>
      <c r="J33" s="87"/>
      <c r="K33" s="87"/>
      <c r="L33" s="87"/>
      <c r="M33" s="87"/>
      <c r="N33" s="87"/>
      <c r="O33" s="87"/>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ht="12.75">
      <c r="A34" s="2" t="s">
        <v>845</v>
      </c>
      <c r="B34" s="72" t="s">
        <v>3342</v>
      </c>
      <c r="C34" s="72" t="s">
        <v>3343</v>
      </c>
      <c r="D34" s="72" t="s">
        <v>3344</v>
      </c>
      <c r="E34" s="72" t="s">
        <v>3345</v>
      </c>
      <c r="F34" s="72" t="s">
        <v>1542</v>
      </c>
      <c r="G34" s="2"/>
      <c r="H34" s="87"/>
      <c r="I34" s="87"/>
      <c r="J34" s="87"/>
      <c r="K34" s="87"/>
      <c r="L34" s="87"/>
      <c r="M34" s="87"/>
      <c r="N34" s="87"/>
      <c r="O34" s="87"/>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ht="12.75">
      <c r="A35" s="2" t="s">
        <v>3346</v>
      </c>
      <c r="B35" s="72" t="s">
        <v>3347</v>
      </c>
      <c r="C35" s="72" t="s">
        <v>3348</v>
      </c>
      <c r="D35" s="72" t="s">
        <v>3349</v>
      </c>
      <c r="E35" s="72" t="s">
        <v>3350</v>
      </c>
      <c r="F35" s="72" t="s">
        <v>1542</v>
      </c>
      <c r="G35" s="2"/>
      <c r="H35" s="87"/>
      <c r="I35" s="87"/>
      <c r="J35" s="87"/>
      <c r="K35" s="87"/>
      <c r="L35" s="87"/>
      <c r="M35" s="87"/>
      <c r="N35" s="87"/>
      <c r="O35" s="87"/>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12.75">
      <c r="A36" s="2"/>
      <c r="B36" s="72"/>
      <c r="C36" s="72"/>
      <c r="D36" s="72"/>
      <c r="E36" s="72"/>
      <c r="F36" s="72"/>
      <c r="G36" s="2"/>
      <c r="H36" s="87"/>
      <c r="I36" s="87"/>
      <c r="J36" s="87"/>
      <c r="K36" s="87"/>
      <c r="L36" s="87"/>
      <c r="M36" s="87"/>
      <c r="N36" s="87"/>
      <c r="O36" s="87"/>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ht="12.75">
      <c r="A37" s="2" t="s">
        <v>3351</v>
      </c>
      <c r="B37" s="72">
        <v>11</v>
      </c>
      <c r="C37" s="72">
        <v>10</v>
      </c>
      <c r="D37" s="72">
        <f>B37+C37</f>
        <v>21</v>
      </c>
      <c r="E37" s="72">
        <v>1</v>
      </c>
      <c r="F37" s="72">
        <f>D37-ABS(E37)</f>
        <v>20</v>
      </c>
      <c r="G37" s="2"/>
      <c r="H37" s="95"/>
      <c r="I37" s="95"/>
      <c r="J37" s="95"/>
      <c r="K37" s="87"/>
      <c r="L37" s="87"/>
      <c r="M37" s="87"/>
      <c r="N37" s="87"/>
      <c r="O37" s="87"/>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ht="12.75">
      <c r="A38" s="2"/>
      <c r="B38" s="72"/>
      <c r="C38" s="72"/>
      <c r="D38" s="72"/>
      <c r="E38" s="72"/>
      <c r="F38" s="72"/>
      <c r="G38" s="2"/>
      <c r="H38" s="95"/>
      <c r="I38" s="95"/>
      <c r="J38" s="95"/>
      <c r="K38" s="87"/>
      <c r="L38" s="87"/>
      <c r="M38" s="87"/>
      <c r="N38" s="87"/>
      <c r="O38" s="87"/>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1:254" ht="12.75">
      <c r="A39" s="2" t="s">
        <v>661</v>
      </c>
      <c r="B39" s="72"/>
      <c r="C39" s="72"/>
      <c r="D39" s="72"/>
      <c r="E39" s="72"/>
      <c r="F39" s="72"/>
      <c r="G39" s="2"/>
      <c r="H39" s="95"/>
      <c r="I39" s="95"/>
      <c r="J39" s="95"/>
      <c r="K39" s="87"/>
      <c r="L39" s="87"/>
      <c r="M39" s="87"/>
      <c r="N39" s="87"/>
      <c r="O39" s="87"/>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ht="12.75">
      <c r="A40" s="2"/>
      <c r="B40" s="2"/>
      <c r="C40" s="2"/>
      <c r="D40" s="2"/>
      <c r="E40" s="2"/>
      <c r="F40" s="2"/>
      <c r="G40" s="2"/>
      <c r="H40" s="87"/>
      <c r="I40" s="87"/>
      <c r="J40" s="87"/>
      <c r="K40" s="87"/>
      <c r="L40" s="87"/>
      <c r="M40" s="87"/>
      <c r="N40" s="87"/>
      <c r="O40" s="87"/>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row>
    <row r="41" spans="1:254" ht="14.25">
      <c r="A41" s="69" t="s">
        <v>1611</v>
      </c>
      <c r="B41" s="2"/>
      <c r="C41" s="2"/>
      <c r="D41" s="2"/>
      <c r="E41" s="2"/>
      <c r="F41" s="2"/>
      <c r="G41" s="2"/>
      <c r="H41" s="86"/>
      <c r="I41" s="86"/>
      <c r="J41" s="86"/>
      <c r="K41" s="86"/>
      <c r="L41" s="86"/>
      <c r="M41" s="86"/>
      <c r="N41" s="86"/>
      <c r="O41" s="86"/>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row>
    <row r="42" spans="1:254" ht="14.25">
      <c r="A42" s="69" t="s">
        <v>1613</v>
      </c>
      <c r="B42" s="2"/>
      <c r="C42" s="2"/>
      <c r="D42" s="2"/>
      <c r="E42" s="2"/>
      <c r="F42" s="2"/>
      <c r="G42" s="2"/>
      <c r="H42" s="86"/>
      <c r="I42" s="86"/>
      <c r="J42" s="86"/>
      <c r="K42" s="86"/>
      <c r="L42" s="86"/>
      <c r="M42" s="86"/>
      <c r="N42" s="86"/>
      <c r="O42" s="86"/>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4.25">
      <c r="A43" s="69" t="s">
        <v>1612</v>
      </c>
      <c r="B43" s="2"/>
      <c r="C43" s="2"/>
      <c r="D43" s="2"/>
      <c r="E43" s="2"/>
      <c r="F43" s="2"/>
      <c r="G43" s="2"/>
      <c r="H43" s="86"/>
      <c r="I43" s="86"/>
      <c r="J43" s="86"/>
      <c r="K43" s="86"/>
      <c r="L43" s="86"/>
      <c r="M43" s="86"/>
      <c r="N43" s="86"/>
      <c r="O43" s="86"/>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ht="14.25">
      <c r="A44" s="75" t="s">
        <v>1037</v>
      </c>
      <c r="B44" s="2"/>
      <c r="C44" s="2"/>
      <c r="D44" s="2"/>
      <c r="E44" s="2"/>
      <c r="F44" s="2"/>
      <c r="G44" s="2"/>
      <c r="H44" s="86"/>
      <c r="I44" s="86"/>
      <c r="J44" s="86"/>
      <c r="K44" s="86"/>
      <c r="L44" s="86"/>
      <c r="M44" s="86"/>
      <c r="N44" s="86"/>
      <c r="O44" s="86"/>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ht="12.75">
      <c r="A45" s="2"/>
      <c r="B45" s="2"/>
      <c r="C45" s="2"/>
      <c r="D45" s="2"/>
      <c r="E45" s="2"/>
      <c r="F45" s="2"/>
      <c r="G45" s="2"/>
      <c r="H45" s="86"/>
      <c r="I45" s="86"/>
      <c r="J45" s="86"/>
      <c r="K45" s="86"/>
      <c r="L45" s="86"/>
      <c r="M45" s="86"/>
      <c r="N45" s="86"/>
      <c r="O45" s="86"/>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2.75">
      <c r="A46" s="2"/>
      <c r="B46" s="2"/>
      <c r="C46" s="2"/>
      <c r="D46" s="2"/>
      <c r="E46" s="2"/>
      <c r="F46" s="2"/>
      <c r="G46" s="2"/>
      <c r="H46" s="86"/>
      <c r="I46" s="86"/>
      <c r="J46" s="86"/>
      <c r="K46" s="86"/>
      <c r="L46" s="86"/>
      <c r="M46" s="86"/>
      <c r="N46" s="86"/>
      <c r="O46" s="86"/>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row>
  </sheetData>
  <printOptions/>
  <pageMargins left="0.7875" right="0.7875" top="0.7875" bottom="0.7875" header="0.5" footer="0.5"/>
  <pageSetup fitToHeight="0"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V46"/>
  <sheetViews>
    <sheetView workbookViewId="0" topLeftCell="G1">
      <selection activeCell="P2" sqref="P2"/>
    </sheetView>
  </sheetViews>
  <sheetFormatPr defaultColWidth="9.140625" defaultRowHeight="12.75"/>
  <cols>
    <col min="1" max="1" width="24.00390625" style="1" customWidth="1"/>
    <col min="2" max="2" width="14.140625" style="1" customWidth="1"/>
    <col min="3" max="3" width="9.00390625" style="1" customWidth="1"/>
    <col min="4" max="4" width="13.28125" style="1" customWidth="1"/>
    <col min="5" max="5" width="17.7109375" style="1" customWidth="1"/>
    <col min="6" max="6" width="9.00390625" style="1" customWidth="1"/>
    <col min="7" max="7" width="11.28125" style="85" customWidth="1"/>
    <col min="8" max="8" width="9.00390625" style="85" customWidth="1"/>
    <col min="9" max="10" width="9.00390625" style="1" customWidth="1"/>
    <col min="11" max="22" width="9.00390625" style="93" customWidth="1"/>
    <col min="23" max="16384" width="9.00390625" style="1" customWidth="1"/>
  </cols>
  <sheetData>
    <row r="1" spans="1:22" s="2" customFormat="1" ht="14.25">
      <c r="A1" s="2" t="s">
        <v>1040</v>
      </c>
      <c r="G1" s="79"/>
      <c r="H1" s="79"/>
      <c r="K1" s="87" t="s">
        <v>3352</v>
      </c>
      <c r="L1" s="87"/>
      <c r="M1" s="87"/>
      <c r="N1" s="87"/>
      <c r="O1" s="94"/>
      <c r="P1" s="87"/>
      <c r="Q1" s="87"/>
      <c r="R1" s="87"/>
      <c r="S1" s="87"/>
      <c r="T1" s="87"/>
      <c r="U1" s="87"/>
      <c r="V1" s="87"/>
    </row>
    <row r="2" spans="7:22" s="2" customFormat="1" ht="12.75">
      <c r="G2" s="79"/>
      <c r="H2" s="79"/>
      <c r="K2" s="87"/>
      <c r="L2" s="87"/>
      <c r="M2" s="87"/>
      <c r="N2" s="87"/>
      <c r="O2" s="87"/>
      <c r="P2" s="87"/>
      <c r="Q2" s="87"/>
      <c r="R2" s="87"/>
      <c r="S2" s="87"/>
      <c r="T2" s="87"/>
      <c r="U2" s="87"/>
      <c r="V2" s="87"/>
    </row>
    <row r="3" spans="1:22" s="2" customFormat="1" ht="12.75" customHeight="1">
      <c r="A3" s="25"/>
      <c r="B3" s="108" t="s">
        <v>1605</v>
      </c>
      <c r="C3" s="108" t="s">
        <v>1660</v>
      </c>
      <c r="D3" s="108" t="s">
        <v>1032</v>
      </c>
      <c r="E3" s="108" t="s">
        <v>1614</v>
      </c>
      <c r="F3" s="25"/>
      <c r="G3" s="110" t="s">
        <v>2179</v>
      </c>
      <c r="H3" s="110" t="s">
        <v>2180</v>
      </c>
      <c r="I3" s="108" t="s">
        <v>1615</v>
      </c>
      <c r="K3" s="109" t="s">
        <v>3353</v>
      </c>
      <c r="L3" s="109" t="s">
        <v>3354</v>
      </c>
      <c r="M3" s="109" t="s">
        <v>3355</v>
      </c>
      <c r="N3" s="87"/>
      <c r="O3" s="87" t="s">
        <v>3356</v>
      </c>
      <c r="P3" s="87"/>
      <c r="Q3" s="87"/>
      <c r="R3" s="87"/>
      <c r="S3" s="87"/>
      <c r="T3" s="87"/>
      <c r="U3" s="87"/>
      <c r="V3" s="87"/>
    </row>
    <row r="4" spans="1:22" s="2" customFormat="1" ht="12.75">
      <c r="A4" s="25"/>
      <c r="B4" s="108"/>
      <c r="C4" s="108"/>
      <c r="D4" s="108"/>
      <c r="E4" s="108"/>
      <c r="F4" s="25"/>
      <c r="G4" s="110"/>
      <c r="H4" s="110"/>
      <c r="I4" s="108"/>
      <c r="K4" s="109"/>
      <c r="L4" s="109"/>
      <c r="M4" s="109"/>
      <c r="N4" s="87"/>
      <c r="O4" s="87"/>
      <c r="P4" s="87"/>
      <c r="Q4" s="87"/>
      <c r="R4" s="87"/>
      <c r="S4" s="87"/>
      <c r="T4" s="87"/>
      <c r="U4" s="87"/>
      <c r="V4" s="87"/>
    </row>
    <row r="5" spans="1:22" s="2" customFormat="1" ht="12.75">
      <c r="A5" s="25"/>
      <c r="B5" s="108"/>
      <c r="C5" s="108"/>
      <c r="D5" s="108"/>
      <c r="E5" s="108"/>
      <c r="F5" s="25"/>
      <c r="G5" s="110"/>
      <c r="H5" s="110"/>
      <c r="I5" s="108"/>
      <c r="K5" s="109"/>
      <c r="L5" s="109"/>
      <c r="M5" s="109"/>
      <c r="N5" s="87"/>
      <c r="O5" s="87"/>
      <c r="P5" s="87"/>
      <c r="Q5" s="87"/>
      <c r="R5" s="87"/>
      <c r="S5" s="87"/>
      <c r="T5" s="87"/>
      <c r="U5" s="87"/>
      <c r="V5" s="87"/>
    </row>
    <row r="6" spans="1:22" s="2" customFormat="1" ht="12.75">
      <c r="A6" s="25"/>
      <c r="B6" s="25"/>
      <c r="C6" s="25"/>
      <c r="D6" s="25"/>
      <c r="E6" s="25"/>
      <c r="F6" s="25"/>
      <c r="G6" s="80"/>
      <c r="H6" s="80"/>
      <c r="I6" s="25"/>
      <c r="K6" s="96"/>
      <c r="L6" s="96"/>
      <c r="M6" s="96"/>
      <c r="N6" s="87"/>
      <c r="O6" s="87"/>
      <c r="P6" s="87"/>
      <c r="Q6" s="87"/>
      <c r="R6" s="87"/>
      <c r="S6" s="87"/>
      <c r="T6" s="87"/>
      <c r="U6" s="87"/>
      <c r="V6" s="87"/>
    </row>
    <row r="7" spans="1:22" s="2" customFormat="1" ht="12.75">
      <c r="A7" s="26" t="s">
        <v>3357</v>
      </c>
      <c r="B7" s="31">
        <v>22</v>
      </c>
      <c r="C7" s="27">
        <v>1003</v>
      </c>
      <c r="D7" s="27">
        <v>3.6</v>
      </c>
      <c r="E7" s="31">
        <v>65</v>
      </c>
      <c r="F7" s="31"/>
      <c r="G7" s="81">
        <f>K7/10</f>
        <v>1.4</v>
      </c>
      <c r="H7" s="81">
        <f>L7/10</f>
        <v>0</v>
      </c>
      <c r="I7" s="31">
        <f>M7</f>
        <v>3</v>
      </c>
      <c r="J7" s="33"/>
      <c r="K7" s="97">
        <v>14</v>
      </c>
      <c r="L7" s="97">
        <v>0</v>
      </c>
      <c r="M7" s="97">
        <v>3</v>
      </c>
      <c r="N7" s="87"/>
      <c r="O7" s="98">
        <v>1935.677</v>
      </c>
      <c r="P7" s="98">
        <v>1935.677</v>
      </c>
      <c r="Q7" s="98">
        <v>1935.677</v>
      </c>
      <c r="R7" s="98">
        <v>1935.677</v>
      </c>
      <c r="S7" s="87"/>
      <c r="T7" s="98">
        <v>1935.677</v>
      </c>
      <c r="U7" s="98">
        <v>1935.677</v>
      </c>
      <c r="V7" s="98">
        <v>1935.677</v>
      </c>
    </row>
    <row r="8" spans="1:22" s="2" customFormat="1" ht="12.75">
      <c r="A8" s="25"/>
      <c r="B8" s="34"/>
      <c r="C8" s="30"/>
      <c r="D8" s="30"/>
      <c r="E8" s="34"/>
      <c r="F8" s="34"/>
      <c r="G8" s="82"/>
      <c r="H8" s="82"/>
      <c r="I8" s="34"/>
      <c r="J8" s="33"/>
      <c r="K8" s="99"/>
      <c r="L8" s="99"/>
      <c r="M8" s="99"/>
      <c r="N8" s="87"/>
      <c r="O8" s="87"/>
      <c r="P8" s="87"/>
      <c r="Q8" s="87"/>
      <c r="R8" s="87"/>
      <c r="S8" s="87"/>
      <c r="T8" s="87"/>
      <c r="U8" s="87"/>
      <c r="V8" s="87"/>
    </row>
    <row r="9" spans="1:22" s="2" customFormat="1" ht="12.75">
      <c r="A9" s="26" t="s">
        <v>3358</v>
      </c>
      <c r="B9" s="31">
        <v>20</v>
      </c>
      <c r="C9" s="27">
        <v>374</v>
      </c>
      <c r="D9" s="27">
        <v>1</v>
      </c>
      <c r="E9" s="31">
        <v>54</v>
      </c>
      <c r="F9" s="31"/>
      <c r="G9" s="81">
        <f aca="true" t="shared" si="0" ref="G9:G23">K9/10</f>
        <v>0.9</v>
      </c>
      <c r="H9" s="81">
        <f aca="true" t="shared" si="1" ref="H9:H23">L9/10</f>
        <v>30.8</v>
      </c>
      <c r="I9" s="31">
        <f aca="true" t="shared" si="2" ref="I9:I23">M9</f>
        <v>3</v>
      </c>
      <c r="J9" s="33"/>
      <c r="K9" s="97">
        <v>9</v>
      </c>
      <c r="L9" s="97">
        <v>308</v>
      </c>
      <c r="M9" s="97">
        <v>3</v>
      </c>
      <c r="N9" s="87"/>
      <c r="O9" s="87">
        <v>8188.207</v>
      </c>
      <c r="P9" s="87">
        <v>8188.207</v>
      </c>
      <c r="Q9" s="87">
        <v>8188.207</v>
      </c>
      <c r="R9" s="87">
        <v>8188.207</v>
      </c>
      <c r="S9" s="87"/>
      <c r="T9" s="87">
        <v>8188.207</v>
      </c>
      <c r="U9" s="87">
        <v>8188.207</v>
      </c>
      <c r="V9" s="87">
        <v>8188.207</v>
      </c>
    </row>
    <row r="10" spans="1:22" s="2" customFormat="1" ht="12.75">
      <c r="A10" s="26" t="s">
        <v>3359</v>
      </c>
      <c r="B10" s="31">
        <v>27</v>
      </c>
      <c r="C10" s="27">
        <v>112</v>
      </c>
      <c r="D10" s="27">
        <v>9.1</v>
      </c>
      <c r="E10" s="31">
        <v>54</v>
      </c>
      <c r="F10" s="31"/>
      <c r="G10" s="81">
        <f t="shared" si="0"/>
        <v>6.8</v>
      </c>
      <c r="H10" s="81">
        <f t="shared" si="1"/>
        <v>4.2</v>
      </c>
      <c r="I10" s="31">
        <f t="shared" si="2"/>
        <v>2</v>
      </c>
      <c r="J10" s="33"/>
      <c r="K10" s="97">
        <v>68</v>
      </c>
      <c r="L10" s="97">
        <v>42</v>
      </c>
      <c r="M10" s="97">
        <v>2</v>
      </c>
      <c r="N10" s="87"/>
      <c r="O10" s="87">
        <v>10289.088</v>
      </c>
      <c r="P10" s="87">
        <v>10289.088</v>
      </c>
      <c r="Q10" s="87">
        <v>10289.088</v>
      </c>
      <c r="R10" s="87">
        <v>10289.088</v>
      </c>
      <c r="S10" s="87"/>
      <c r="T10" s="87">
        <v>10289.088</v>
      </c>
      <c r="U10" s="87">
        <v>10289.088</v>
      </c>
      <c r="V10" s="87">
        <v>10289.088</v>
      </c>
    </row>
    <row r="11" spans="1:22" s="2" customFormat="1" ht="12.75">
      <c r="A11" s="26" t="s">
        <v>3360</v>
      </c>
      <c r="B11" s="31">
        <v>14</v>
      </c>
      <c r="C11" s="27">
        <v>83</v>
      </c>
      <c r="D11" s="27">
        <v>3.8</v>
      </c>
      <c r="E11" s="31">
        <v>40</v>
      </c>
      <c r="F11" s="31"/>
      <c r="G11" s="81">
        <f t="shared" si="0"/>
        <v>0</v>
      </c>
      <c r="H11" s="81">
        <f t="shared" si="1"/>
        <v>5.8</v>
      </c>
      <c r="I11" s="31">
        <f t="shared" si="2"/>
        <v>3</v>
      </c>
      <c r="J11" s="33"/>
      <c r="K11" s="97">
        <v>0</v>
      </c>
      <c r="L11" s="97">
        <v>58</v>
      </c>
      <c r="M11" s="97">
        <v>3</v>
      </c>
      <c r="N11" s="87"/>
      <c r="O11" s="87">
        <v>5384.384</v>
      </c>
      <c r="P11" s="87">
        <v>5384.384</v>
      </c>
      <c r="Q11" s="87">
        <v>5384.384</v>
      </c>
      <c r="R11" s="87">
        <v>5384.384</v>
      </c>
      <c r="S11" s="87"/>
      <c r="T11" s="87">
        <v>5384.384</v>
      </c>
      <c r="U11" s="87">
        <v>5384.384</v>
      </c>
      <c r="V11" s="87">
        <v>5384.384</v>
      </c>
    </row>
    <row r="12" spans="1:22" s="2" customFormat="1" ht="12.75">
      <c r="A12" s="26" t="s">
        <v>3361</v>
      </c>
      <c r="B12" s="31">
        <v>19</v>
      </c>
      <c r="C12" s="27">
        <v>240</v>
      </c>
      <c r="D12" s="27">
        <v>15.8</v>
      </c>
      <c r="E12" s="31">
        <v>48</v>
      </c>
      <c r="F12" s="31"/>
      <c r="G12" s="81">
        <f t="shared" si="0"/>
        <v>0</v>
      </c>
      <c r="H12" s="81">
        <f t="shared" si="1"/>
        <v>9.6</v>
      </c>
      <c r="I12" s="31">
        <f t="shared" si="2"/>
        <v>1</v>
      </c>
      <c r="J12" s="33"/>
      <c r="K12" s="97">
        <v>0</v>
      </c>
      <c r="L12" s="97">
        <v>96</v>
      </c>
      <c r="M12" s="97">
        <v>1</v>
      </c>
      <c r="N12" s="87"/>
      <c r="O12" s="87">
        <v>5190.785</v>
      </c>
      <c r="P12" s="87">
        <v>5190.785</v>
      </c>
      <c r="Q12" s="87">
        <v>5190.785</v>
      </c>
      <c r="R12" s="87">
        <v>5190.785</v>
      </c>
      <c r="S12" s="87"/>
      <c r="T12" s="87">
        <v>5190.785</v>
      </c>
      <c r="U12" s="87">
        <v>5190.785</v>
      </c>
      <c r="V12" s="87">
        <v>5190.785</v>
      </c>
    </row>
    <row r="13" spans="1:22" s="2" customFormat="1" ht="12.75">
      <c r="A13" s="26" t="s">
        <v>3362</v>
      </c>
      <c r="B13" s="31">
        <v>21</v>
      </c>
      <c r="C13" s="27">
        <v>210</v>
      </c>
      <c r="D13" s="27">
        <v>3.8</v>
      </c>
      <c r="E13" s="31">
        <v>79</v>
      </c>
      <c r="F13" s="31"/>
      <c r="G13" s="81">
        <f t="shared" si="0"/>
        <v>1.2</v>
      </c>
      <c r="H13" s="81">
        <f t="shared" si="1"/>
        <v>0</v>
      </c>
      <c r="I13" s="31">
        <f t="shared" si="2"/>
        <v>0</v>
      </c>
      <c r="J13" s="33"/>
      <c r="K13" s="97">
        <v>12</v>
      </c>
      <c r="L13" s="97">
        <v>0</v>
      </c>
      <c r="M13" s="97">
        <v>0</v>
      </c>
      <c r="N13" s="87"/>
      <c r="O13" s="87">
        <v>60180.529</v>
      </c>
      <c r="P13" s="87">
        <v>60180.529</v>
      </c>
      <c r="Q13" s="87">
        <v>60180.529</v>
      </c>
      <c r="R13" s="87">
        <v>60180.529</v>
      </c>
      <c r="S13" s="87"/>
      <c r="T13" s="87">
        <v>60180.529</v>
      </c>
      <c r="U13" s="87">
        <v>60180.529</v>
      </c>
      <c r="V13" s="87">
        <v>60180.529</v>
      </c>
    </row>
    <row r="14" spans="1:22" s="2" customFormat="1" ht="12.75">
      <c r="A14" s="26" t="s">
        <v>3363</v>
      </c>
      <c r="B14" s="31">
        <v>26</v>
      </c>
      <c r="C14" s="27">
        <v>154</v>
      </c>
      <c r="D14" s="27">
        <v>6</v>
      </c>
      <c r="E14" s="31">
        <v>61</v>
      </c>
      <c r="F14" s="31"/>
      <c r="G14" s="81">
        <f t="shared" si="0"/>
        <v>0.5</v>
      </c>
      <c r="H14" s="81">
        <f t="shared" si="1"/>
        <v>69.3</v>
      </c>
      <c r="I14" s="31">
        <f t="shared" si="2"/>
        <v>3</v>
      </c>
      <c r="J14" s="33"/>
      <c r="K14" s="97">
        <v>5</v>
      </c>
      <c r="L14" s="97">
        <v>693</v>
      </c>
      <c r="M14" s="97">
        <v>3</v>
      </c>
      <c r="N14" s="87"/>
      <c r="O14" s="87">
        <v>82402.6858612594</v>
      </c>
      <c r="P14" s="87">
        <v>82402.6858612594</v>
      </c>
      <c r="Q14" s="87">
        <v>82402.6858612594</v>
      </c>
      <c r="R14" s="87">
        <v>82402.6858612594</v>
      </c>
      <c r="S14" s="87"/>
      <c r="T14" s="87">
        <v>82402.6858612594</v>
      </c>
      <c r="U14" s="87">
        <v>82402.6858612594</v>
      </c>
      <c r="V14" s="87">
        <v>82402.6858612594</v>
      </c>
    </row>
    <row r="15" spans="1:22" s="2" customFormat="1" ht="12.75">
      <c r="A15" s="26" t="s">
        <v>3364</v>
      </c>
      <c r="B15" s="31">
        <v>15</v>
      </c>
      <c r="C15" s="27">
        <v>315</v>
      </c>
      <c r="D15" s="27">
        <v>8.2</v>
      </c>
      <c r="E15" s="31">
        <v>64</v>
      </c>
      <c r="F15" s="31"/>
      <c r="G15" s="81">
        <f t="shared" si="0"/>
        <v>0</v>
      </c>
      <c r="H15" s="81">
        <f t="shared" si="1"/>
        <v>8.6</v>
      </c>
      <c r="I15" s="31">
        <f t="shared" si="2"/>
        <v>1</v>
      </c>
      <c r="J15" s="33"/>
      <c r="K15" s="97">
        <v>0</v>
      </c>
      <c r="L15" s="97">
        <v>86</v>
      </c>
      <c r="M15" s="97">
        <v>1</v>
      </c>
      <c r="N15" s="87"/>
      <c r="O15" s="87">
        <v>10665.989</v>
      </c>
      <c r="P15" s="87">
        <v>10665.989</v>
      </c>
      <c r="Q15" s="87">
        <v>10665.989</v>
      </c>
      <c r="R15" s="87">
        <v>10665.989</v>
      </c>
      <c r="S15" s="87"/>
      <c r="T15" s="87">
        <v>10665.989</v>
      </c>
      <c r="U15" s="87">
        <v>10665.989</v>
      </c>
      <c r="V15" s="87">
        <v>10665.989</v>
      </c>
    </row>
    <row r="16" spans="1:22" s="2" customFormat="1" ht="12.75">
      <c r="A16" s="26" t="s">
        <v>3365</v>
      </c>
      <c r="B16" s="31">
        <v>16</v>
      </c>
      <c r="C16" s="27">
        <v>217</v>
      </c>
      <c r="D16" s="27">
        <v>7.2</v>
      </c>
      <c r="E16" s="31">
        <v>42</v>
      </c>
      <c r="F16" s="31"/>
      <c r="G16" s="81">
        <f t="shared" si="0"/>
        <v>0</v>
      </c>
      <c r="H16" s="81">
        <f t="shared" si="1"/>
        <v>73</v>
      </c>
      <c r="I16" s="31">
        <f t="shared" si="2"/>
        <v>1</v>
      </c>
      <c r="J16" s="33"/>
      <c r="K16" s="97">
        <v>0</v>
      </c>
      <c r="L16" s="97">
        <v>730</v>
      </c>
      <c r="M16" s="97">
        <v>1</v>
      </c>
      <c r="N16" s="87"/>
      <c r="O16" s="87">
        <v>3924.14</v>
      </c>
      <c r="P16" s="87">
        <v>3924.14</v>
      </c>
      <c r="Q16" s="87">
        <v>3924.14</v>
      </c>
      <c r="R16" s="87">
        <v>3924.14</v>
      </c>
      <c r="S16" s="87"/>
      <c r="T16" s="87">
        <v>3924.14</v>
      </c>
      <c r="U16" s="87">
        <v>3924.14</v>
      </c>
      <c r="V16" s="87">
        <v>3924.14</v>
      </c>
    </row>
    <row r="17" spans="1:22" s="2" customFormat="1" ht="12.75">
      <c r="A17" s="26" t="s">
        <v>3366</v>
      </c>
      <c r="B17" s="31">
        <v>16</v>
      </c>
      <c r="C17" s="27">
        <v>645</v>
      </c>
      <c r="D17" s="27">
        <v>3.9</v>
      </c>
      <c r="E17" s="31">
        <v>64</v>
      </c>
      <c r="F17" s="31"/>
      <c r="G17" s="81">
        <f t="shared" si="0"/>
        <v>5.5</v>
      </c>
      <c r="H17" s="81">
        <f t="shared" si="1"/>
        <v>41.6</v>
      </c>
      <c r="I17" s="31">
        <f t="shared" si="2"/>
        <v>1</v>
      </c>
      <c r="J17" s="33"/>
      <c r="K17" s="97">
        <v>55</v>
      </c>
      <c r="L17" s="97">
        <v>416</v>
      </c>
      <c r="M17" s="97">
        <v>1</v>
      </c>
      <c r="N17" s="87"/>
      <c r="O17" s="87">
        <v>57998.353</v>
      </c>
      <c r="P17" s="87">
        <v>57998.353</v>
      </c>
      <c r="Q17" s="87">
        <v>57998.353</v>
      </c>
      <c r="R17" s="87">
        <v>57998.353</v>
      </c>
      <c r="S17" s="87"/>
      <c r="T17" s="87">
        <v>57998.353</v>
      </c>
      <c r="U17" s="87">
        <v>57998.353</v>
      </c>
      <c r="V17" s="87">
        <v>57998.353</v>
      </c>
    </row>
    <row r="18" spans="1:22" s="2" customFormat="1" ht="12.75">
      <c r="A18" s="26" t="s">
        <v>3367</v>
      </c>
      <c r="B18" s="31" t="s">
        <v>3368</v>
      </c>
      <c r="C18" s="27" t="s">
        <v>3369</v>
      </c>
      <c r="D18" s="27" t="s">
        <v>3370</v>
      </c>
      <c r="E18" s="31" t="s">
        <v>3371</v>
      </c>
      <c r="F18" s="31"/>
      <c r="G18" s="81" t="s">
        <v>2866</v>
      </c>
      <c r="H18" s="81" t="s">
        <v>2866</v>
      </c>
      <c r="I18" s="31" t="str">
        <f t="shared" si="2"/>
        <v>-</v>
      </c>
      <c r="J18" s="33"/>
      <c r="K18" s="97" t="s">
        <v>3372</v>
      </c>
      <c r="L18" s="97" t="s">
        <v>3373</v>
      </c>
      <c r="M18" s="97" t="s">
        <v>3374</v>
      </c>
      <c r="N18" s="87"/>
      <c r="O18" s="87">
        <v>0</v>
      </c>
      <c r="P18" s="87">
        <v>0</v>
      </c>
      <c r="Q18" s="87">
        <v>0</v>
      </c>
      <c r="R18" s="87">
        <v>0</v>
      </c>
      <c r="S18" s="87"/>
      <c r="T18" s="87">
        <v>0</v>
      </c>
      <c r="U18" s="87">
        <v>0</v>
      </c>
      <c r="V18" s="87">
        <v>0</v>
      </c>
    </row>
    <row r="19" spans="1:22" s="2" customFormat="1" ht="12.75">
      <c r="A19" s="26" t="s">
        <v>3375</v>
      </c>
      <c r="B19" s="31">
        <v>21</v>
      </c>
      <c r="C19" s="27">
        <v>39</v>
      </c>
      <c r="D19" s="27">
        <v>0.5</v>
      </c>
      <c r="E19" s="31">
        <v>46</v>
      </c>
      <c r="F19" s="31"/>
      <c r="G19" s="81">
        <f t="shared" si="0"/>
        <v>0</v>
      </c>
      <c r="H19" s="81">
        <f t="shared" si="1"/>
        <v>53</v>
      </c>
      <c r="I19" s="31">
        <f t="shared" si="2"/>
        <v>3</v>
      </c>
      <c r="J19" s="33"/>
      <c r="K19" s="97">
        <v>0</v>
      </c>
      <c r="L19" s="97">
        <v>530</v>
      </c>
      <c r="M19" s="97">
        <v>3</v>
      </c>
      <c r="N19" s="87"/>
      <c r="O19" s="87">
        <v>16150.511</v>
      </c>
      <c r="P19" s="87">
        <v>16150.511</v>
      </c>
      <c r="Q19" s="87">
        <v>16150.511</v>
      </c>
      <c r="R19" s="87">
        <v>16150.511</v>
      </c>
      <c r="S19" s="87"/>
      <c r="T19" s="87">
        <v>16150.511</v>
      </c>
      <c r="U19" s="87">
        <v>16150.511</v>
      </c>
      <c r="V19" s="87">
        <v>16150.511</v>
      </c>
    </row>
    <row r="20" spans="1:22" s="2" customFormat="1" ht="12.75">
      <c r="A20" s="26" t="s">
        <v>3376</v>
      </c>
      <c r="B20" s="31">
        <v>22</v>
      </c>
      <c r="C20" s="27">
        <v>420</v>
      </c>
      <c r="D20" s="27">
        <v>4.9</v>
      </c>
      <c r="E20" s="31">
        <v>54</v>
      </c>
      <c r="F20" s="31"/>
      <c r="G20" s="81">
        <f t="shared" si="0"/>
        <v>49.6</v>
      </c>
      <c r="H20" s="81">
        <f t="shared" si="1"/>
        <v>2.4</v>
      </c>
      <c r="I20" s="31">
        <f t="shared" si="2"/>
        <v>1</v>
      </c>
      <c r="J20" s="33"/>
      <c r="K20" s="97">
        <v>496</v>
      </c>
      <c r="L20" s="97">
        <v>24</v>
      </c>
      <c r="M20" s="97">
        <v>1</v>
      </c>
      <c r="N20" s="87"/>
      <c r="O20" s="100">
        <v>10102.022</v>
      </c>
      <c r="P20" s="100">
        <v>10102.022</v>
      </c>
      <c r="Q20" s="100">
        <v>10102.022</v>
      </c>
      <c r="R20" s="100">
        <v>10102.022</v>
      </c>
      <c r="S20" s="87"/>
      <c r="T20" s="100">
        <v>10102.022</v>
      </c>
      <c r="U20" s="100">
        <v>10102.022</v>
      </c>
      <c r="V20" s="100">
        <v>10102.022</v>
      </c>
    </row>
    <row r="21" spans="1:22" s="2" customFormat="1" ht="12.75">
      <c r="A21" s="26" t="s">
        <v>3377</v>
      </c>
      <c r="B21" s="31">
        <v>20</v>
      </c>
      <c r="C21" s="27">
        <v>147</v>
      </c>
      <c r="D21" s="27">
        <v>10.7</v>
      </c>
      <c r="E21" s="31">
        <v>83</v>
      </c>
      <c r="F21" s="31"/>
      <c r="G21" s="81">
        <f t="shared" si="0"/>
        <v>30.5</v>
      </c>
      <c r="H21" s="81">
        <f t="shared" si="1"/>
        <v>4.8</v>
      </c>
      <c r="I21" s="31">
        <f t="shared" si="2"/>
        <v>2</v>
      </c>
      <c r="J21" s="33"/>
      <c r="K21" s="97">
        <v>305</v>
      </c>
      <c r="L21" s="97">
        <v>48</v>
      </c>
      <c r="M21" s="97">
        <v>2</v>
      </c>
      <c r="N21" s="87"/>
      <c r="O21" s="87">
        <v>40217.413</v>
      </c>
      <c r="P21" s="87">
        <v>40217.413</v>
      </c>
      <c r="Q21" s="87">
        <v>40217.413</v>
      </c>
      <c r="R21" s="87">
        <v>40217.413</v>
      </c>
      <c r="S21" s="87"/>
      <c r="T21" s="87">
        <v>40217.413</v>
      </c>
      <c r="U21" s="87">
        <v>40217.413</v>
      </c>
      <c r="V21" s="87">
        <v>40217.413</v>
      </c>
    </row>
    <row r="22" spans="1:22" s="2" customFormat="1" ht="12.75">
      <c r="A22" s="26" t="s">
        <v>3378</v>
      </c>
      <c r="B22" s="31">
        <v>23</v>
      </c>
      <c r="C22" s="27">
        <v>90</v>
      </c>
      <c r="D22" s="27">
        <v>7.6</v>
      </c>
      <c r="E22" s="31">
        <v>44</v>
      </c>
      <c r="F22" s="31"/>
      <c r="G22" s="81">
        <f t="shared" si="0"/>
        <v>0</v>
      </c>
      <c r="H22" s="81">
        <f t="shared" si="1"/>
        <v>48.9</v>
      </c>
      <c r="I22" s="31">
        <f t="shared" si="2"/>
        <v>1</v>
      </c>
      <c r="J22" s="33"/>
      <c r="K22" s="97">
        <v>0</v>
      </c>
      <c r="L22" s="97">
        <v>489</v>
      </c>
      <c r="M22" s="97">
        <v>1</v>
      </c>
      <c r="N22" s="87"/>
      <c r="O22" s="87">
        <v>8878.085</v>
      </c>
      <c r="P22" s="87">
        <v>8878.085</v>
      </c>
      <c r="Q22" s="87">
        <v>8878.085</v>
      </c>
      <c r="R22" s="87">
        <v>8878.085</v>
      </c>
      <c r="S22" s="87"/>
      <c r="T22" s="87">
        <v>8878.085</v>
      </c>
      <c r="U22" s="87">
        <v>8878.085</v>
      </c>
      <c r="V22" s="87">
        <v>8878.085</v>
      </c>
    </row>
    <row r="23" spans="1:22" s="2" customFormat="1" ht="12.75">
      <c r="A23" s="26" t="s">
        <v>3379</v>
      </c>
      <c r="B23" s="31">
        <v>12</v>
      </c>
      <c r="C23" s="27">
        <v>101</v>
      </c>
      <c r="D23" s="27">
        <v>0.5</v>
      </c>
      <c r="E23" s="31">
        <v>36</v>
      </c>
      <c r="F23" s="31"/>
      <c r="G23" s="81">
        <f t="shared" si="0"/>
        <v>0</v>
      </c>
      <c r="H23" s="81">
        <f t="shared" si="1"/>
        <v>65.2</v>
      </c>
      <c r="I23" s="31">
        <f t="shared" si="2"/>
        <v>4</v>
      </c>
      <c r="J23" s="33"/>
      <c r="K23" s="97">
        <v>0</v>
      </c>
      <c r="L23" s="97">
        <v>652</v>
      </c>
      <c r="M23" s="97">
        <v>4</v>
      </c>
      <c r="N23" s="87"/>
      <c r="O23" s="87">
        <v>60094.648</v>
      </c>
      <c r="P23" s="87">
        <v>60094.648</v>
      </c>
      <c r="Q23" s="87">
        <v>60094.648</v>
      </c>
      <c r="R23" s="87">
        <v>60094.648</v>
      </c>
      <c r="S23" s="87"/>
      <c r="T23" s="87">
        <v>60094.648</v>
      </c>
      <c r="U23" s="87">
        <v>60094.648</v>
      </c>
      <c r="V23" s="87">
        <v>60094.648</v>
      </c>
    </row>
    <row r="24" spans="1:22" s="2" customFormat="1" ht="12.75">
      <c r="A24" s="26"/>
      <c r="B24" s="31"/>
      <c r="C24" s="27"/>
      <c r="D24" s="27"/>
      <c r="E24" s="31"/>
      <c r="F24" s="31"/>
      <c r="G24" s="81"/>
      <c r="H24" s="81"/>
      <c r="I24" s="31"/>
      <c r="J24" s="33"/>
      <c r="K24" s="97"/>
      <c r="L24" s="97"/>
      <c r="M24" s="97"/>
      <c r="N24" s="87"/>
      <c r="O24" s="94"/>
      <c r="P24" s="94"/>
      <c r="Q24" s="94"/>
      <c r="R24" s="94"/>
      <c r="S24" s="87"/>
      <c r="T24" s="94"/>
      <c r="U24" s="94"/>
      <c r="V24" s="94"/>
    </row>
    <row r="25" spans="1:22" s="2" customFormat="1" ht="12.75">
      <c r="A25" s="2" t="s">
        <v>3380</v>
      </c>
      <c r="B25" s="33" t="s">
        <v>3381</v>
      </c>
      <c r="C25" s="28" t="s">
        <v>3382</v>
      </c>
      <c r="D25" s="28" t="s">
        <v>3383</v>
      </c>
      <c r="E25" s="33" t="s">
        <v>3384</v>
      </c>
      <c r="F25" s="33"/>
      <c r="G25" s="81" t="s">
        <v>2866</v>
      </c>
      <c r="H25" s="81" t="s">
        <v>2866</v>
      </c>
      <c r="I25" s="31" t="str">
        <f aca="true" t="shared" si="3" ref="I25:I33">M25</f>
        <v>-</v>
      </c>
      <c r="J25" s="33"/>
      <c r="K25" s="101" t="s">
        <v>3385</v>
      </c>
      <c r="L25" s="101" t="s">
        <v>3386</v>
      </c>
      <c r="M25" s="101" t="s">
        <v>3387</v>
      </c>
      <c r="N25" s="87"/>
      <c r="O25" s="94">
        <v>0</v>
      </c>
      <c r="P25" s="94">
        <v>0</v>
      </c>
      <c r="Q25" s="94">
        <v>0</v>
      </c>
      <c r="R25" s="94">
        <v>0</v>
      </c>
      <c r="S25" s="87"/>
      <c r="T25" s="94">
        <v>0</v>
      </c>
      <c r="U25" s="94">
        <v>0</v>
      </c>
      <c r="V25" s="94">
        <v>0</v>
      </c>
    </row>
    <row r="26" spans="1:22" s="2" customFormat="1" ht="12.75">
      <c r="A26" s="26" t="s">
        <v>3388</v>
      </c>
      <c r="B26" s="31">
        <v>16</v>
      </c>
      <c r="C26" s="27">
        <v>270</v>
      </c>
      <c r="D26" s="27">
        <v>18.5</v>
      </c>
      <c r="E26" s="31">
        <v>65</v>
      </c>
      <c r="F26" s="31"/>
      <c r="G26" s="81">
        <f>K26/10</f>
        <v>1</v>
      </c>
      <c r="H26" s="81">
        <f aca="true" t="shared" si="4" ref="H26:H33">L26/10</f>
        <v>13.6</v>
      </c>
      <c r="I26" s="31">
        <f t="shared" si="3"/>
        <v>3</v>
      </c>
      <c r="J26" s="33"/>
      <c r="K26" s="97">
        <v>10</v>
      </c>
      <c r="L26" s="97">
        <v>136</v>
      </c>
      <c r="M26" s="97">
        <v>3</v>
      </c>
      <c r="N26" s="87"/>
      <c r="O26" s="87">
        <v>10249.216</v>
      </c>
      <c r="P26" s="87">
        <v>10249.216</v>
      </c>
      <c r="Q26" s="87">
        <v>10249.216</v>
      </c>
      <c r="R26" s="87">
        <v>10249.216</v>
      </c>
      <c r="S26" s="87"/>
      <c r="T26" s="87">
        <v>10249.216</v>
      </c>
      <c r="U26" s="87">
        <v>10249.216</v>
      </c>
      <c r="V26" s="87">
        <v>10249.216</v>
      </c>
    </row>
    <row r="27" spans="1:22" s="2" customFormat="1" ht="12.75">
      <c r="A27" s="26" t="s">
        <v>3389</v>
      </c>
      <c r="B27" s="33" t="s">
        <v>3390</v>
      </c>
      <c r="C27" s="28" t="s">
        <v>3391</v>
      </c>
      <c r="D27" s="28" t="s">
        <v>3392</v>
      </c>
      <c r="E27" s="33" t="s">
        <v>3393</v>
      </c>
      <c r="F27" s="33"/>
      <c r="G27" s="81" t="s">
        <v>2866</v>
      </c>
      <c r="H27" s="81" t="s">
        <v>2866</v>
      </c>
      <c r="I27" s="31" t="str">
        <f t="shared" si="3"/>
        <v>-</v>
      </c>
      <c r="J27" s="33"/>
      <c r="K27" s="101" t="s">
        <v>3394</v>
      </c>
      <c r="L27" s="101" t="s">
        <v>3395</v>
      </c>
      <c r="M27" s="101" t="s">
        <v>3396</v>
      </c>
      <c r="N27" s="87"/>
      <c r="O27" s="87">
        <v>0</v>
      </c>
      <c r="P27" s="87">
        <v>0</v>
      </c>
      <c r="Q27" s="87">
        <v>0</v>
      </c>
      <c r="R27" s="87">
        <v>0</v>
      </c>
      <c r="S27" s="87"/>
      <c r="T27" s="87">
        <v>0</v>
      </c>
      <c r="U27" s="87">
        <v>0</v>
      </c>
      <c r="V27" s="87">
        <v>0</v>
      </c>
    </row>
    <row r="28" spans="1:22" s="2" customFormat="1" ht="12.75">
      <c r="A28" s="26" t="s">
        <v>0</v>
      </c>
      <c r="B28" s="31">
        <v>17</v>
      </c>
      <c r="C28" s="27">
        <v>365</v>
      </c>
      <c r="D28" s="27">
        <v>5.4</v>
      </c>
      <c r="E28" s="31">
        <v>57</v>
      </c>
      <c r="F28" s="31"/>
      <c r="G28" s="81">
        <f>K28/10</f>
        <v>0</v>
      </c>
      <c r="H28" s="81">
        <f t="shared" si="4"/>
        <v>1.5</v>
      </c>
      <c r="I28" s="31">
        <f t="shared" si="3"/>
        <v>2</v>
      </c>
      <c r="J28" s="33"/>
      <c r="K28" s="97">
        <v>0</v>
      </c>
      <c r="L28" s="97">
        <v>15</v>
      </c>
      <c r="M28" s="97">
        <v>2</v>
      </c>
      <c r="N28" s="87"/>
      <c r="O28" s="94">
        <v>10045.407</v>
      </c>
      <c r="P28" s="94">
        <v>10045.407</v>
      </c>
      <c r="Q28" s="94">
        <v>10045.407</v>
      </c>
      <c r="R28" s="94">
        <v>10045.407</v>
      </c>
      <c r="S28" s="87"/>
      <c r="T28" s="94">
        <v>10045.407</v>
      </c>
      <c r="U28" s="94">
        <v>10045.407</v>
      </c>
      <c r="V28" s="94">
        <v>10045.407</v>
      </c>
    </row>
    <row r="29" spans="1:22" s="2" customFormat="1" ht="12.75">
      <c r="A29" s="26" t="s">
        <v>1</v>
      </c>
      <c r="B29" s="31">
        <v>19</v>
      </c>
      <c r="C29" s="27">
        <v>189</v>
      </c>
      <c r="D29" s="27">
        <v>7.5</v>
      </c>
      <c r="E29" s="31">
        <v>56</v>
      </c>
      <c r="F29" s="31"/>
      <c r="G29" s="81">
        <f>K29/10</f>
        <v>0</v>
      </c>
      <c r="H29" s="81">
        <f t="shared" si="4"/>
        <v>0</v>
      </c>
      <c r="I29" s="31">
        <f t="shared" si="3"/>
        <v>3</v>
      </c>
      <c r="J29" s="33"/>
      <c r="K29" s="97">
        <v>0</v>
      </c>
      <c r="L29" s="97">
        <v>0</v>
      </c>
      <c r="M29" s="97">
        <v>3</v>
      </c>
      <c r="N29" s="87"/>
      <c r="O29" s="87">
        <v>2348.784</v>
      </c>
      <c r="P29" s="87">
        <v>2348.784</v>
      </c>
      <c r="Q29" s="87">
        <v>2348.784</v>
      </c>
      <c r="R29" s="87">
        <v>2348.784</v>
      </c>
      <c r="S29" s="87"/>
      <c r="T29" s="87">
        <v>2348.784</v>
      </c>
      <c r="U29" s="87">
        <v>2348.784</v>
      </c>
      <c r="V29" s="87">
        <v>2348.784</v>
      </c>
    </row>
    <row r="30" spans="1:22" s="2" customFormat="1" ht="12.75">
      <c r="A30" s="26" t="s">
        <v>2</v>
      </c>
      <c r="B30" s="31">
        <v>17</v>
      </c>
      <c r="C30" s="27">
        <v>74</v>
      </c>
      <c r="D30" s="27">
        <v>13</v>
      </c>
      <c r="E30" s="31">
        <v>58</v>
      </c>
      <c r="F30" s="31"/>
      <c r="G30" s="81">
        <f>K30/10</f>
        <v>0.7</v>
      </c>
      <c r="H30" s="81">
        <f t="shared" si="4"/>
        <v>0</v>
      </c>
      <c r="I30" s="31">
        <f t="shared" si="3"/>
        <v>2</v>
      </c>
      <c r="J30" s="33"/>
      <c r="K30" s="97">
        <v>7</v>
      </c>
      <c r="L30" s="97">
        <v>0</v>
      </c>
      <c r="M30" s="97">
        <v>2</v>
      </c>
      <c r="N30" s="87"/>
      <c r="O30" s="87">
        <v>3592.561</v>
      </c>
      <c r="P30" s="87">
        <v>3592.561</v>
      </c>
      <c r="Q30" s="87">
        <v>3592.561</v>
      </c>
      <c r="R30" s="87">
        <v>3592.561</v>
      </c>
      <c r="S30" s="87"/>
      <c r="T30" s="87">
        <v>3592.561</v>
      </c>
      <c r="U30" s="87">
        <v>3592.561</v>
      </c>
      <c r="V30" s="87">
        <v>3592.561</v>
      </c>
    </row>
    <row r="31" spans="1:22" s="2" customFormat="1" ht="12.75">
      <c r="A31" s="26" t="s">
        <v>3</v>
      </c>
      <c r="B31" s="33" t="s">
        <v>4</v>
      </c>
      <c r="C31" s="28" t="s">
        <v>5</v>
      </c>
      <c r="D31" s="28" t="s">
        <v>6</v>
      </c>
      <c r="E31" s="33" t="s">
        <v>7</v>
      </c>
      <c r="F31" s="33"/>
      <c r="G31" s="81" t="s">
        <v>2866</v>
      </c>
      <c r="H31" s="81" t="s">
        <v>2866</v>
      </c>
      <c r="I31" s="31" t="str">
        <f t="shared" si="3"/>
        <v>-</v>
      </c>
      <c r="J31" s="33"/>
      <c r="K31" s="101" t="s">
        <v>8</v>
      </c>
      <c r="L31" s="101" t="s">
        <v>9</v>
      </c>
      <c r="M31" s="101" t="s">
        <v>10</v>
      </c>
      <c r="N31" s="87"/>
      <c r="O31" s="94">
        <v>0</v>
      </c>
      <c r="P31" s="94">
        <v>0</v>
      </c>
      <c r="Q31" s="94">
        <v>0</v>
      </c>
      <c r="R31" s="94">
        <v>0</v>
      </c>
      <c r="S31" s="87"/>
      <c r="T31" s="94">
        <v>0</v>
      </c>
      <c r="U31" s="94">
        <v>0</v>
      </c>
      <c r="V31" s="94">
        <v>0</v>
      </c>
    </row>
    <row r="32" spans="1:22" s="2" customFormat="1" ht="12.75">
      <c r="A32" s="26" t="s">
        <v>11</v>
      </c>
      <c r="B32" s="31">
        <v>18</v>
      </c>
      <c r="C32" s="27">
        <v>1000</v>
      </c>
      <c r="D32" s="27">
        <v>11.2</v>
      </c>
      <c r="E32" s="31">
        <v>65</v>
      </c>
      <c r="F32" s="31"/>
      <c r="G32" s="81">
        <f>K32/10</f>
        <v>0</v>
      </c>
      <c r="H32" s="81">
        <f t="shared" si="4"/>
        <v>54.3</v>
      </c>
      <c r="I32" s="31">
        <f t="shared" si="3"/>
        <v>2</v>
      </c>
      <c r="J32" s="33"/>
      <c r="K32" s="97">
        <v>0</v>
      </c>
      <c r="L32" s="97">
        <v>543</v>
      </c>
      <c r="M32" s="97">
        <v>2</v>
      </c>
      <c r="N32" s="87"/>
      <c r="O32" s="87">
        <v>38622.66</v>
      </c>
      <c r="P32" s="87">
        <v>38622.66</v>
      </c>
      <c r="Q32" s="87">
        <v>38622.66</v>
      </c>
      <c r="R32" s="87">
        <v>38622.66</v>
      </c>
      <c r="S32" s="87"/>
      <c r="T32" s="87">
        <v>38622.66</v>
      </c>
      <c r="U32" s="87">
        <v>38622.66</v>
      </c>
      <c r="V32" s="87">
        <v>38622.66</v>
      </c>
    </row>
    <row r="33" spans="1:22" s="2" customFormat="1" ht="12.75">
      <c r="A33" s="26" t="s">
        <v>12</v>
      </c>
      <c r="B33" s="31">
        <v>26</v>
      </c>
      <c r="C33" s="27">
        <v>420</v>
      </c>
      <c r="D33" s="27">
        <v>13.3</v>
      </c>
      <c r="E33" s="31">
        <v>40</v>
      </c>
      <c r="F33" s="31"/>
      <c r="G33" s="81">
        <f>K33/10</f>
        <v>0.2</v>
      </c>
      <c r="H33" s="81">
        <f t="shared" si="4"/>
        <v>0</v>
      </c>
      <c r="I33" s="31">
        <f t="shared" si="3"/>
        <v>2</v>
      </c>
      <c r="J33" s="33"/>
      <c r="K33" s="97">
        <v>2</v>
      </c>
      <c r="L33" s="97">
        <v>0</v>
      </c>
      <c r="M33" s="97">
        <v>2</v>
      </c>
      <c r="N33" s="87"/>
      <c r="O33" s="87">
        <v>5430.033</v>
      </c>
      <c r="P33" s="87">
        <v>5430.033</v>
      </c>
      <c r="Q33" s="87">
        <v>5430.033</v>
      </c>
      <c r="R33" s="87">
        <v>5430.033</v>
      </c>
      <c r="S33" s="87"/>
      <c r="T33" s="87">
        <v>5430.033</v>
      </c>
      <c r="U33" s="87">
        <v>5430.033</v>
      </c>
      <c r="V33" s="87">
        <v>5430.033</v>
      </c>
    </row>
    <row r="34" spans="2:22" s="2" customFormat="1" ht="12.75">
      <c r="B34" s="33"/>
      <c r="C34" s="33"/>
      <c r="D34" s="28"/>
      <c r="E34" s="33"/>
      <c r="F34" s="33"/>
      <c r="G34" s="81"/>
      <c r="H34" s="83"/>
      <c r="I34" s="33"/>
      <c r="J34" s="33"/>
      <c r="K34" s="101"/>
      <c r="L34" s="101"/>
      <c r="M34" s="101"/>
      <c r="N34" s="87"/>
      <c r="O34" s="87"/>
      <c r="P34" s="87"/>
      <c r="Q34" s="87"/>
      <c r="R34" s="87"/>
      <c r="S34" s="87"/>
      <c r="T34" s="87"/>
      <c r="U34" s="87"/>
      <c r="V34" s="87"/>
    </row>
    <row r="35" spans="1:22" s="2" customFormat="1" ht="12.75">
      <c r="A35" s="2" t="s">
        <v>13</v>
      </c>
      <c r="B35" s="28">
        <f>SUMPRODUCT(B9:B23,O9:O23)/SUM(O9:O23)</f>
        <v>19.658476574146352</v>
      </c>
      <c r="C35" s="28">
        <f>SUMPRODUCT(C9:C23,P9:P23)/SUM(P9:P23)</f>
        <v>238.3903552643901</v>
      </c>
      <c r="D35" s="28">
        <f>SUMPRODUCT(D9:D23,Q9:Q23)/SUM(Q9:Q23)</f>
        <v>4.885143097946936</v>
      </c>
      <c r="E35" s="28">
        <f>SUMPRODUCT(E9:E23,R9:R23)/SUM(R9:R23)</f>
        <v>60.53461349412403</v>
      </c>
      <c r="F35" s="28"/>
      <c r="G35" s="81">
        <f aca="true" t="shared" si="5" ref="G35:H37">K35/10</f>
        <v>5.893154884024765</v>
      </c>
      <c r="H35" s="81">
        <f t="shared" si="5"/>
        <v>37.67375148778375</v>
      </c>
      <c r="I35" s="32">
        <f>M35</f>
        <v>2.040021013862606</v>
      </c>
      <c r="J35" s="33"/>
      <c r="K35" s="102">
        <f>SUMPRODUCT(K9:K23,T9:T23)/SUM(T9:T23)</f>
        <v>58.93154884024766</v>
      </c>
      <c r="L35" s="102">
        <f>SUMPRODUCT(L9:L23,U9:U23)/SUM(U9:U23)</f>
        <v>376.73751487783744</v>
      </c>
      <c r="M35" s="102">
        <f>SUMPRODUCT(M9:M23,V9:V23)/SUM(V9:V23)</f>
        <v>2.040021013862606</v>
      </c>
      <c r="N35" s="87"/>
      <c r="O35" s="87"/>
      <c r="P35" s="87"/>
      <c r="Q35" s="87"/>
      <c r="R35" s="87"/>
      <c r="S35" s="87"/>
      <c r="T35" s="87"/>
      <c r="U35" s="87"/>
      <c r="V35" s="87"/>
    </row>
    <row r="36" spans="1:22" s="2" customFormat="1" ht="12.75">
      <c r="A36" s="2" t="s">
        <v>845</v>
      </c>
      <c r="B36" s="28">
        <f>(SUMPRODUCT(B25:B33,O25:O33)+B7*O7)/(SUM(O25:O33)+O7)</f>
        <v>18.268543216000126</v>
      </c>
      <c r="C36" s="28">
        <f>(SUMPRODUCT(C25:C33,P25:P33)+C7*P7)/(SUM(P25:P33)+P7)</f>
        <v>692.1266548126755</v>
      </c>
      <c r="D36" s="28">
        <f>(SUMPRODUCT(D25:D33,Q25:Q33)+D7*Q7)/(SUM(Q25:Q33)+Q7)</f>
        <v>11.352634826504053</v>
      </c>
      <c r="E36" s="28">
        <f>(SUMPRODUCT(E25:E33,R25:R33)+E7*R7)/(SUM(R25:R33)+R7)</f>
        <v>61.36686093266788</v>
      </c>
      <c r="F36" s="28"/>
      <c r="G36" s="81">
        <f t="shared" si="5"/>
        <v>0.2292850797746322</v>
      </c>
      <c r="H36" s="81">
        <f t="shared" si="5"/>
        <v>31.17602664769319</v>
      </c>
      <c r="I36" s="32">
        <f>M36</f>
        <v>2.2012296325928244</v>
      </c>
      <c r="J36" s="33"/>
      <c r="K36" s="102">
        <f>(SUMPRODUCT(K25:K33,T25:T33)+K7*T7)/(SUM(T25:T33)+T7)</f>
        <v>2.292850797746322</v>
      </c>
      <c r="L36" s="102">
        <f>(SUMPRODUCT(L25:L33,U25:U33)+L7*U7)/(SUM(U25:U33)+U7)</f>
        <v>311.7602664769319</v>
      </c>
      <c r="M36" s="102">
        <f>(SUMPRODUCT(M25:M33,V25:V33)+M7*V7)/(SUM(V25:V33)+V7)</f>
        <v>2.2012296325928244</v>
      </c>
      <c r="N36" s="87"/>
      <c r="O36" s="87"/>
      <c r="P36" s="87"/>
      <c r="Q36" s="87"/>
      <c r="R36" s="87"/>
      <c r="S36" s="87"/>
      <c r="T36" s="87"/>
      <c r="U36" s="87"/>
      <c r="V36" s="87"/>
    </row>
    <row r="37" spans="1:22" s="2" customFormat="1" ht="12.75">
      <c r="A37" s="2" t="s">
        <v>14</v>
      </c>
      <c r="B37" s="28">
        <f>SUMPRODUCT(B7:B33,O7:O33)/SUM(O7:O33)</f>
        <v>19.436327920721997</v>
      </c>
      <c r="C37" s="28">
        <f>SUMPRODUCT(C7:C33,P7:P33)/SUM(P7:P33)</f>
        <v>310.9095932290357</v>
      </c>
      <c r="D37" s="28">
        <f>SUMPRODUCT(D7:D33,Q7:Q33)/SUM(Q7:Q33)</f>
        <v>5.9188218496018905</v>
      </c>
      <c r="E37" s="28">
        <f>SUMPRODUCT(E7:E33,R7:R33)/SUM(R7:R33)</f>
        <v>60.66762897051707</v>
      </c>
      <c r="F37" s="28"/>
      <c r="G37" s="81">
        <f t="shared" si="5"/>
        <v>4.987916483341165</v>
      </c>
      <c r="H37" s="81">
        <f t="shared" si="5"/>
        <v>36.635240673514694</v>
      </c>
      <c r="I37" s="32">
        <f>M37</f>
        <v>2.0657864776248998</v>
      </c>
      <c r="J37" s="33"/>
      <c r="K37" s="102">
        <f>SUMPRODUCT(K7:K33,T7:T33)/SUM(T7:T33)</f>
        <v>49.87916483341165</v>
      </c>
      <c r="L37" s="102">
        <f>SUMPRODUCT(L7:L33,U7:U33)/SUM(U7:U33)</f>
        <v>366.35240673514693</v>
      </c>
      <c r="M37" s="102">
        <f>SUMPRODUCT(M7:M33,V7:V33)/SUM(V7:V33)</f>
        <v>2.0657864776248998</v>
      </c>
      <c r="N37" s="87"/>
      <c r="O37" s="87"/>
      <c r="P37" s="87"/>
      <c r="Q37" s="87"/>
      <c r="R37" s="87"/>
      <c r="S37" s="87"/>
      <c r="T37" s="87"/>
      <c r="U37" s="87"/>
      <c r="V37" s="87"/>
    </row>
    <row r="38" spans="2:22" s="2" customFormat="1" ht="12.75">
      <c r="B38" s="33"/>
      <c r="C38" s="33"/>
      <c r="D38" s="28"/>
      <c r="E38" s="33"/>
      <c r="F38" s="33"/>
      <c r="G38" s="81"/>
      <c r="H38" s="83"/>
      <c r="I38" s="33"/>
      <c r="J38" s="33"/>
      <c r="K38" s="101"/>
      <c r="L38" s="101"/>
      <c r="M38" s="101"/>
      <c r="N38" s="87"/>
      <c r="O38" s="87"/>
      <c r="P38" s="87"/>
      <c r="Q38" s="87"/>
      <c r="R38" s="87"/>
      <c r="S38" s="87"/>
      <c r="T38" s="87"/>
      <c r="U38" s="87"/>
      <c r="V38" s="87"/>
    </row>
    <row r="39" spans="1:22" s="2" customFormat="1" ht="12.75">
      <c r="A39" s="26" t="s">
        <v>15</v>
      </c>
      <c r="B39" s="31">
        <v>17</v>
      </c>
      <c r="C39" s="31">
        <v>365</v>
      </c>
      <c r="D39" s="27">
        <v>0.4</v>
      </c>
      <c r="E39" s="31">
        <v>46</v>
      </c>
      <c r="F39" s="31"/>
      <c r="G39" s="81">
        <f>K39/10</f>
        <v>0</v>
      </c>
      <c r="H39" s="81">
        <f>L39/10</f>
        <v>81</v>
      </c>
      <c r="I39" s="31">
        <f>M39</f>
        <v>1</v>
      </c>
      <c r="J39" s="33"/>
      <c r="K39" s="97">
        <v>0</v>
      </c>
      <c r="L39" s="97">
        <v>810</v>
      </c>
      <c r="M39" s="97">
        <v>1</v>
      </c>
      <c r="N39" s="87"/>
      <c r="O39" s="87"/>
      <c r="P39" s="87"/>
      <c r="Q39" s="87"/>
      <c r="R39" s="87"/>
      <c r="S39" s="87"/>
      <c r="T39" s="87"/>
      <c r="U39" s="87"/>
      <c r="V39" s="87"/>
    </row>
    <row r="40" spans="1:22" s="2" customFormat="1" ht="12.75">
      <c r="A40" s="26"/>
      <c r="B40" s="31"/>
      <c r="C40" s="31"/>
      <c r="D40" s="31"/>
      <c r="E40" s="31"/>
      <c r="F40" s="31"/>
      <c r="G40" s="84"/>
      <c r="H40" s="84"/>
      <c r="I40" s="31"/>
      <c r="J40" s="33"/>
      <c r="K40" s="97"/>
      <c r="L40" s="97"/>
      <c r="M40" s="97"/>
      <c r="N40" s="87"/>
      <c r="O40" s="87"/>
      <c r="P40" s="87"/>
      <c r="Q40" s="87"/>
      <c r="R40" s="87"/>
      <c r="S40" s="87"/>
      <c r="T40" s="87"/>
      <c r="U40" s="87"/>
      <c r="V40" s="87"/>
    </row>
    <row r="41" spans="1:22" s="2" customFormat="1" ht="12.75">
      <c r="A41" s="26" t="s">
        <v>661</v>
      </c>
      <c r="B41" s="31"/>
      <c r="C41" s="31"/>
      <c r="D41" s="31"/>
      <c r="E41" s="31"/>
      <c r="F41" s="31"/>
      <c r="G41" s="84"/>
      <c r="H41" s="84"/>
      <c r="I41" s="31"/>
      <c r="J41" s="33"/>
      <c r="K41" s="97"/>
      <c r="L41" s="97"/>
      <c r="M41" s="97"/>
      <c r="N41" s="87"/>
      <c r="O41" s="87"/>
      <c r="P41" s="87"/>
      <c r="Q41" s="87"/>
      <c r="R41" s="87"/>
      <c r="S41" s="87"/>
      <c r="T41" s="87"/>
      <c r="U41" s="87"/>
      <c r="V41" s="87"/>
    </row>
    <row r="43" ht="14.25">
      <c r="A43" s="70" t="s">
        <v>1616</v>
      </c>
    </row>
    <row r="44" ht="14.25">
      <c r="A44" s="70" t="s">
        <v>1617</v>
      </c>
    </row>
    <row r="45" ht="14.25">
      <c r="A45" s="70" t="s">
        <v>1618</v>
      </c>
    </row>
    <row r="46" ht="14.25">
      <c r="A46" s="70" t="s">
        <v>1041</v>
      </c>
    </row>
  </sheetData>
  <mergeCells count="10">
    <mergeCell ref="L3:L5"/>
    <mergeCell ref="M3:M5"/>
    <mergeCell ref="G3:G5"/>
    <mergeCell ref="H3:H5"/>
    <mergeCell ref="I3:I5"/>
    <mergeCell ref="K3:K5"/>
    <mergeCell ref="B3:B5"/>
    <mergeCell ref="C3:C5"/>
    <mergeCell ref="D3:D5"/>
    <mergeCell ref="E3:E5"/>
  </mergeCells>
  <printOptions/>
  <pageMargins left="0.7875" right="0.7875" top="0.7875" bottom="0.7875" header="0.5" footer="0.5"/>
  <pageSetup fitToHeight="0"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F44"/>
  <sheetViews>
    <sheetView workbookViewId="0" topLeftCell="A1">
      <selection activeCell="H8" sqref="H8"/>
    </sheetView>
  </sheetViews>
  <sheetFormatPr defaultColWidth="9.140625" defaultRowHeight="12.75"/>
  <cols>
    <col min="1" max="1" width="15.140625" style="1" customWidth="1"/>
    <col min="2" max="3" width="9.00390625" style="1" customWidth="1"/>
    <col min="4" max="4" width="16.7109375" style="1" customWidth="1"/>
    <col min="5" max="5" width="9.00390625" style="1" customWidth="1"/>
    <col min="6" max="6" width="9.00390625" style="88" customWidth="1"/>
    <col min="7" max="16384" width="11.57421875" style="0" customWidth="1"/>
  </cols>
  <sheetData>
    <row r="1" spans="1:6" ht="12.75">
      <c r="A1" s="2" t="s">
        <v>1042</v>
      </c>
      <c r="B1" s="2"/>
      <c r="C1" s="2"/>
      <c r="D1" s="2"/>
      <c r="E1" s="2"/>
      <c r="F1" s="87" t="s">
        <v>16</v>
      </c>
    </row>
    <row r="2" spans="1:6" ht="12.75">
      <c r="A2" s="2"/>
      <c r="B2" s="2"/>
      <c r="C2" s="2"/>
      <c r="D2" s="2"/>
      <c r="E2" s="2"/>
      <c r="F2" s="87"/>
    </row>
    <row r="3" spans="1:6" ht="14.25">
      <c r="A3" s="2"/>
      <c r="B3" s="2" t="s">
        <v>1043</v>
      </c>
      <c r="C3" s="2" t="s">
        <v>1044</v>
      </c>
      <c r="D3" s="2" t="s">
        <v>1046</v>
      </c>
      <c r="E3" s="2"/>
      <c r="F3" s="87" t="s">
        <v>17</v>
      </c>
    </row>
    <row r="4" spans="1:6" ht="12.75">
      <c r="A4" s="2"/>
      <c r="B4" s="2"/>
      <c r="C4" s="2"/>
      <c r="D4" s="2"/>
      <c r="E4" s="2"/>
      <c r="F4" s="87"/>
    </row>
    <row r="5" spans="1:6" ht="14.25">
      <c r="A5" s="2" t="s">
        <v>18</v>
      </c>
      <c r="B5" s="11">
        <f>government_exp_receipts_eurosta!C18</f>
        <v>48.1</v>
      </c>
      <c r="C5" s="18" t="s">
        <v>1045</v>
      </c>
      <c r="D5" s="16">
        <v>0.49</v>
      </c>
      <c r="E5" s="2"/>
      <c r="F5" s="5">
        <v>1933</v>
      </c>
    </row>
    <row r="6" spans="1:6" ht="12.75">
      <c r="A6" s="2"/>
      <c r="B6" s="3"/>
      <c r="C6" s="16"/>
      <c r="D6" s="16"/>
      <c r="E6" s="2"/>
      <c r="F6" s="5"/>
    </row>
    <row r="7" spans="1:6" ht="12.75">
      <c r="A7" s="2" t="s">
        <v>19</v>
      </c>
      <c r="B7" s="11">
        <f>government_exp_receipts_eurosta!C20</f>
        <v>51.3</v>
      </c>
      <c r="C7" s="16">
        <v>0.63</v>
      </c>
      <c r="D7" s="16">
        <v>0.21</v>
      </c>
      <c r="E7" s="2"/>
      <c r="F7" s="6">
        <v>8170</v>
      </c>
    </row>
    <row r="8" spans="1:6" ht="12.75">
      <c r="A8" s="2" t="s">
        <v>20</v>
      </c>
      <c r="B8" s="11">
        <f>government_exp_receipts_eurosta!C21</f>
        <v>50.5</v>
      </c>
      <c r="C8" s="16">
        <v>0.53</v>
      </c>
      <c r="D8" s="16">
        <v>0.37</v>
      </c>
      <c r="E8" s="2"/>
      <c r="F8" s="6">
        <v>10275</v>
      </c>
    </row>
    <row r="9" spans="1:6" ht="12.75">
      <c r="A9" s="2" t="s">
        <v>21</v>
      </c>
      <c r="B9" s="11">
        <f>government_exp_receipts_eurosta!C22</f>
        <v>55.8</v>
      </c>
      <c r="C9" s="16">
        <v>0.92</v>
      </c>
      <c r="D9" s="16">
        <v>0.72</v>
      </c>
      <c r="E9" s="2"/>
      <c r="F9" s="6">
        <v>5369</v>
      </c>
    </row>
    <row r="10" spans="1:6" ht="12.75">
      <c r="A10" s="2" t="s">
        <v>22</v>
      </c>
      <c r="B10" s="11">
        <f>government_exp_receipts_eurosta!C23</f>
        <v>50.1</v>
      </c>
      <c r="C10" s="16">
        <v>1.28</v>
      </c>
      <c r="D10" s="16">
        <v>0.17</v>
      </c>
      <c r="E10" s="2"/>
      <c r="F10" s="6">
        <v>5184</v>
      </c>
    </row>
    <row r="11" spans="1:6" ht="12.75">
      <c r="A11" s="2" t="s">
        <v>23</v>
      </c>
      <c r="B11" s="11">
        <f>government_exp_receipts_eurosta!C24</f>
        <v>53.5</v>
      </c>
      <c r="C11" s="16">
        <v>0.66</v>
      </c>
      <c r="D11" s="16">
        <v>0.42</v>
      </c>
      <c r="E11" s="2"/>
      <c r="F11" s="6">
        <v>59925</v>
      </c>
    </row>
    <row r="12" spans="1:6" ht="12.75">
      <c r="A12" s="2" t="s">
        <v>24</v>
      </c>
      <c r="B12" s="11">
        <f>government_exp_receipts_eurosta!C25</f>
        <v>48.5</v>
      </c>
      <c r="C12" s="16">
        <v>0.65</v>
      </c>
      <c r="D12" s="16">
        <v>0.56</v>
      </c>
      <c r="E12" s="2"/>
      <c r="F12" s="6">
        <v>82355</v>
      </c>
    </row>
    <row r="13" spans="1:6" ht="12.75">
      <c r="A13" s="2" t="s">
        <v>25</v>
      </c>
      <c r="B13" s="11">
        <f>government_exp_receipts_eurosta!C26</f>
        <v>46.8</v>
      </c>
      <c r="C13" s="16">
        <v>0.52</v>
      </c>
      <c r="D13" s="16">
        <v>0.31</v>
      </c>
      <c r="E13" s="2"/>
      <c r="F13" s="6">
        <v>10695</v>
      </c>
    </row>
    <row r="14" spans="1:6" ht="12.75">
      <c r="A14" s="2" t="s">
        <v>26</v>
      </c>
      <c r="B14" s="11">
        <f>government_exp_receipts_eurosta!C27</f>
        <v>33.3</v>
      </c>
      <c r="C14" s="16">
        <v>0.85</v>
      </c>
      <c r="D14" s="16">
        <v>0.45</v>
      </c>
      <c r="E14" s="2"/>
      <c r="F14" s="6">
        <v>3883</v>
      </c>
    </row>
    <row r="15" spans="1:6" ht="12.75">
      <c r="A15" s="2" t="s">
        <v>27</v>
      </c>
      <c r="B15" s="11">
        <f>government_exp_receipts_eurosta!C28</f>
        <v>48</v>
      </c>
      <c r="C15" s="16">
        <v>0.5</v>
      </c>
      <c r="D15" s="16">
        <v>0.38</v>
      </c>
      <c r="E15" s="2"/>
      <c r="F15" s="6">
        <v>57927</v>
      </c>
    </row>
    <row r="16" spans="1:6" ht="12.75">
      <c r="A16" s="2" t="s">
        <v>28</v>
      </c>
      <c r="B16" s="11">
        <f>government_exp_receipts_eurosta!C29</f>
        <v>44</v>
      </c>
      <c r="C16" s="16">
        <v>0.41</v>
      </c>
      <c r="D16" s="16">
        <v>0.26</v>
      </c>
      <c r="E16" s="2"/>
      <c r="F16" s="103">
        <v>448.569</v>
      </c>
    </row>
    <row r="17" spans="1:6" ht="12.75">
      <c r="A17" s="2" t="s">
        <v>29</v>
      </c>
      <c r="B17" s="11">
        <f>government_exp_receipts_eurosta!C30</f>
        <v>47.5</v>
      </c>
      <c r="C17" s="16">
        <v>0.46</v>
      </c>
      <c r="D17" s="16">
        <v>0.19</v>
      </c>
      <c r="E17" s="2"/>
      <c r="F17" s="6">
        <v>16068</v>
      </c>
    </row>
    <row r="18" spans="1:6" ht="12.75">
      <c r="A18" s="2" t="s">
        <v>30</v>
      </c>
      <c r="B18" s="11">
        <f>government_exp_receipts_eurosta!C31</f>
        <v>45.9</v>
      </c>
      <c r="C18" s="16">
        <v>0.83</v>
      </c>
      <c r="D18" s="16">
        <v>0.55</v>
      </c>
      <c r="E18" s="2"/>
      <c r="F18" s="6">
        <v>10084</v>
      </c>
    </row>
    <row r="19" spans="1:6" ht="12.75">
      <c r="A19" s="2" t="s">
        <v>31</v>
      </c>
      <c r="B19" s="11">
        <f>government_exp_receipts_eurosta!C32</f>
        <v>39.9</v>
      </c>
      <c r="C19" s="16">
        <v>0.68</v>
      </c>
      <c r="D19" s="16">
        <v>0.55</v>
      </c>
      <c r="E19" s="2"/>
      <c r="F19" s="6">
        <v>40153</v>
      </c>
    </row>
    <row r="20" spans="1:6" ht="12.75">
      <c r="A20" s="2" t="s">
        <v>32</v>
      </c>
      <c r="B20" s="11">
        <f>government_exp_receipts_eurosta!C33</f>
        <v>58.3</v>
      </c>
      <c r="C20" s="16">
        <v>0.39</v>
      </c>
      <c r="D20" s="16">
        <v>0.16</v>
      </c>
      <c r="E20" s="2"/>
      <c r="F20" s="6">
        <v>8877</v>
      </c>
    </row>
    <row r="21" spans="1:6" ht="12.75">
      <c r="A21" s="2" t="s">
        <v>33</v>
      </c>
      <c r="B21" s="11">
        <f>government_exp_receipts_eurosta!C34</f>
        <v>40.7</v>
      </c>
      <c r="C21" s="16">
        <v>0.25</v>
      </c>
      <c r="D21" s="16">
        <v>0.17</v>
      </c>
      <c r="E21" s="2"/>
      <c r="F21" s="6">
        <v>59912</v>
      </c>
    </row>
    <row r="22" spans="1:6" ht="12.75">
      <c r="A22" s="2"/>
      <c r="B22" s="3"/>
      <c r="C22" s="16"/>
      <c r="D22" s="16"/>
      <c r="E22" s="2"/>
      <c r="F22" s="6"/>
    </row>
    <row r="23" spans="1:6" ht="12.75">
      <c r="A23" s="2" t="s">
        <v>34</v>
      </c>
      <c r="B23" s="11">
        <f>government_exp_receipts_eurosta!C36</f>
        <v>41.9</v>
      </c>
      <c r="C23" s="18" t="s">
        <v>35</v>
      </c>
      <c r="D23" s="18" t="s">
        <v>36</v>
      </c>
      <c r="E23" s="2"/>
      <c r="F23" s="6">
        <v>0</v>
      </c>
    </row>
    <row r="24" spans="1:6" ht="12.75">
      <c r="A24" s="2" t="s">
        <v>37</v>
      </c>
      <c r="B24" s="11">
        <f>government_exp_receipts_eurosta!C37</f>
        <v>52.3</v>
      </c>
      <c r="C24" s="18" t="s">
        <v>38</v>
      </c>
      <c r="D24" s="18" t="s">
        <v>39</v>
      </c>
      <c r="E24" s="2"/>
      <c r="F24" s="6">
        <v>10256.76</v>
      </c>
    </row>
    <row r="25" spans="1:6" ht="12.75">
      <c r="A25" s="2" t="s">
        <v>40</v>
      </c>
      <c r="B25" s="11" t="str">
        <f>government_exp_receipts_eurosta!C38</f>
        <v>-</v>
      </c>
      <c r="C25" s="18" t="s">
        <v>41</v>
      </c>
      <c r="D25" s="18" t="s">
        <v>42</v>
      </c>
      <c r="E25" s="2"/>
      <c r="F25" s="6">
        <v>1415.681</v>
      </c>
    </row>
    <row r="26" spans="1:6" ht="12.75">
      <c r="A26" s="2" t="s">
        <v>43</v>
      </c>
      <c r="B26" s="11">
        <f>government_exp_receipts_eurosta!C39</f>
        <v>52.7</v>
      </c>
      <c r="C26" s="18" t="s">
        <v>44</v>
      </c>
      <c r="D26" s="18" t="s">
        <v>45</v>
      </c>
      <c r="E26" s="2"/>
      <c r="F26" s="6">
        <v>10075.034</v>
      </c>
    </row>
    <row r="27" spans="1:6" ht="12.75">
      <c r="A27" s="2" t="s">
        <v>46</v>
      </c>
      <c r="B27" s="11">
        <f>government_exp_receipts_eurosta!C40</f>
        <v>38.8</v>
      </c>
      <c r="C27" s="18" t="s">
        <v>47</v>
      </c>
      <c r="D27" s="18" t="s">
        <v>48</v>
      </c>
      <c r="E27" s="2"/>
      <c r="F27" s="6">
        <v>0</v>
      </c>
    </row>
    <row r="28" spans="1:6" ht="12.75">
      <c r="A28" s="2" t="s">
        <v>49</v>
      </c>
      <c r="B28" s="11">
        <f>government_exp_receipts_eurosta!C41</f>
        <v>34.4</v>
      </c>
      <c r="C28" s="18" t="s">
        <v>50</v>
      </c>
      <c r="D28" s="18" t="s">
        <v>51</v>
      </c>
      <c r="E28" s="2"/>
      <c r="F28" s="6">
        <v>0</v>
      </c>
    </row>
    <row r="29" spans="1:6" ht="12.75">
      <c r="A29" s="2" t="s">
        <v>52</v>
      </c>
      <c r="B29" s="11" t="str">
        <f>government_exp_receipts_eurosta!C42</f>
        <v>-</v>
      </c>
      <c r="C29" s="18" t="s">
        <v>53</v>
      </c>
      <c r="D29" s="18" t="s">
        <v>54</v>
      </c>
      <c r="E29" s="2"/>
      <c r="F29" s="6">
        <v>0</v>
      </c>
    </row>
    <row r="30" spans="1:6" ht="12.75">
      <c r="A30" s="2" t="s">
        <v>55</v>
      </c>
      <c r="B30" s="11" t="str">
        <f>government_exp_receipts_eurosta!C43</f>
        <v>-</v>
      </c>
      <c r="C30" s="18" t="s">
        <v>56</v>
      </c>
      <c r="D30" s="18" t="s">
        <v>57</v>
      </c>
      <c r="E30" s="2"/>
      <c r="F30" s="6">
        <v>38625.478</v>
      </c>
    </row>
    <row r="31" spans="1:6" ht="12.75">
      <c r="A31" s="2" t="s">
        <v>58</v>
      </c>
      <c r="B31" s="11">
        <f>government_exp_receipts_eurosta!C44</f>
        <v>50.9</v>
      </c>
      <c r="C31" s="18" t="s">
        <v>59</v>
      </c>
      <c r="D31" s="18" t="s">
        <v>60</v>
      </c>
      <c r="E31" s="2"/>
      <c r="F31" s="6">
        <v>5422.366</v>
      </c>
    </row>
    <row r="32" spans="1:5" ht="12.75">
      <c r="A32" s="2"/>
      <c r="B32" s="3"/>
      <c r="C32" s="18"/>
      <c r="D32" s="18"/>
      <c r="E32" s="2"/>
    </row>
    <row r="33" spans="1:6" ht="12.75">
      <c r="A33" s="2" t="s">
        <v>61</v>
      </c>
      <c r="B33" s="11">
        <f>government_exp_receipts_eurosta!C46</f>
        <v>47.219915850745785</v>
      </c>
      <c r="C33" s="18">
        <v>0.56</v>
      </c>
      <c r="D33" s="18">
        <v>0.39</v>
      </c>
      <c r="E33" s="2"/>
      <c r="F33" s="87"/>
    </row>
    <row r="34" spans="1:6" ht="12.75">
      <c r="A34" s="2" t="s">
        <v>845</v>
      </c>
      <c r="B34" s="11" t="s">
        <v>1542</v>
      </c>
      <c r="C34" s="18" t="s">
        <v>62</v>
      </c>
      <c r="D34" s="18" t="s">
        <v>63</v>
      </c>
      <c r="E34" s="2"/>
      <c r="F34" s="87"/>
    </row>
    <row r="35" spans="1:6" ht="12.75">
      <c r="A35" s="2" t="s">
        <v>64</v>
      </c>
      <c r="B35" s="11" t="s">
        <v>1542</v>
      </c>
      <c r="C35" s="18" t="s">
        <v>65</v>
      </c>
      <c r="D35" s="18" t="s">
        <v>66</v>
      </c>
      <c r="E35" s="2"/>
      <c r="F35" s="87"/>
    </row>
    <row r="36" spans="1:6" ht="12.75">
      <c r="A36" s="2"/>
      <c r="B36" s="2"/>
      <c r="C36" s="18"/>
      <c r="D36" s="18"/>
      <c r="E36" s="2"/>
      <c r="F36" s="87"/>
    </row>
    <row r="37" spans="1:6" ht="12.75">
      <c r="A37" s="2" t="s">
        <v>67</v>
      </c>
      <c r="B37" s="3">
        <v>39</v>
      </c>
      <c r="C37" s="18" t="s">
        <v>68</v>
      </c>
      <c r="D37" s="18" t="s">
        <v>69</v>
      </c>
      <c r="E37" s="2"/>
      <c r="F37" s="87"/>
    </row>
    <row r="38" spans="1:6" ht="12.75">
      <c r="A38" s="2"/>
      <c r="B38" s="3"/>
      <c r="C38" s="18"/>
      <c r="D38" s="18"/>
      <c r="E38" s="2"/>
      <c r="F38" s="87"/>
    </row>
    <row r="39" spans="1:6" ht="12.75">
      <c r="A39" s="2" t="s">
        <v>661</v>
      </c>
      <c r="B39" s="3"/>
      <c r="C39" s="18"/>
      <c r="D39" s="18"/>
      <c r="E39" s="2"/>
      <c r="F39" s="87"/>
    </row>
    <row r="40" spans="1:6" ht="12.75">
      <c r="A40" s="2"/>
      <c r="B40" s="3"/>
      <c r="C40" s="2"/>
      <c r="D40" s="3"/>
      <c r="E40" s="2"/>
      <c r="F40" s="87"/>
    </row>
    <row r="41" spans="1:6" ht="14.25">
      <c r="A41" s="69" t="s">
        <v>1619</v>
      </c>
      <c r="B41" s="2"/>
      <c r="C41" s="2"/>
      <c r="D41" s="2"/>
      <c r="E41" s="2"/>
      <c r="F41" s="87"/>
    </row>
    <row r="42" spans="1:6" ht="14.25">
      <c r="A42" s="69" t="s">
        <v>1620</v>
      </c>
      <c r="B42" s="2"/>
      <c r="C42" s="2"/>
      <c r="D42" s="2"/>
      <c r="E42" s="2"/>
      <c r="F42" s="87"/>
    </row>
    <row r="43" spans="1:6" ht="14.25">
      <c r="A43" s="75" t="s">
        <v>1621</v>
      </c>
      <c r="B43" s="2"/>
      <c r="C43" s="2"/>
      <c r="D43" s="2"/>
      <c r="E43" s="2"/>
      <c r="F43" s="87"/>
    </row>
    <row r="44" spans="1:6" ht="14.25">
      <c r="A44" s="69" t="s">
        <v>1047</v>
      </c>
      <c r="B44" s="2"/>
      <c r="C44" s="2"/>
      <c r="D44" s="2"/>
      <c r="E44" s="2"/>
      <c r="F44" s="87"/>
    </row>
  </sheetData>
  <printOptions/>
  <pageMargins left="0.7875" right="0.7875" top="0.7875" bottom="0.7875" header="0.09861111111111112" footer="0.09861111111111112"/>
  <pageSetup firstPageNumber="1" useFirstPageNumber="1" fitToHeight="0" horizontalDpi="300" verticalDpi="300" orientation="landscape" paperSize="9"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20"/>
  <sheetViews>
    <sheetView workbookViewId="0" topLeftCell="A1">
      <selection activeCell="D3" sqref="D3"/>
    </sheetView>
  </sheetViews>
  <sheetFormatPr defaultColWidth="11.57421875" defaultRowHeight="12.75"/>
  <cols>
    <col min="1" max="1" width="35.8515625" style="0" customWidth="1"/>
    <col min="2" max="2" width="22.7109375" style="0" customWidth="1"/>
    <col min="4" max="4" width="15.7109375" style="0" customWidth="1"/>
    <col min="5" max="5" width="34.8515625" style="0" customWidth="1"/>
  </cols>
  <sheetData>
    <row r="1" ht="14.25">
      <c r="A1" s="74" t="s">
        <v>1050</v>
      </c>
    </row>
    <row r="3" spans="4:5" ht="12.75">
      <c r="D3" s="76" t="s">
        <v>853</v>
      </c>
      <c r="E3" s="36" t="s">
        <v>1049</v>
      </c>
    </row>
    <row r="5" spans="1:5" ht="12.75">
      <c r="A5" t="s">
        <v>70</v>
      </c>
      <c r="B5" s="77" t="s">
        <v>71</v>
      </c>
      <c r="C5" s="36">
        <v>2002</v>
      </c>
      <c r="D5" s="36">
        <v>2013</v>
      </c>
      <c r="E5" s="36">
        <v>2013</v>
      </c>
    </row>
    <row r="6" spans="2:5" ht="12.75">
      <c r="B6" s="37"/>
      <c r="C6" s="36"/>
      <c r="D6" s="36"/>
      <c r="E6" s="36"/>
    </row>
    <row r="7" spans="1:5" ht="12.75">
      <c r="A7" s="38" t="s">
        <v>72</v>
      </c>
      <c r="B7" s="39">
        <v>1.6885383277535</v>
      </c>
      <c r="C7" s="40">
        <v>3.67130456429222</v>
      </c>
      <c r="D7" s="40">
        <v>16.6666666666667</v>
      </c>
      <c r="E7" s="40">
        <v>16.6666666666667</v>
      </c>
    </row>
    <row r="8" spans="1:5" ht="12.75">
      <c r="A8" s="38" t="s">
        <v>73</v>
      </c>
      <c r="B8" s="39">
        <v>0.551281126310731</v>
      </c>
      <c r="C8" s="40">
        <v>0.337404384736934</v>
      </c>
      <c r="D8" s="40">
        <v>0.234766526181402</v>
      </c>
      <c r="E8" s="40">
        <v>1.52731772952046</v>
      </c>
    </row>
    <row r="9" spans="1:5" ht="12.75">
      <c r="A9" s="38" t="s">
        <v>74</v>
      </c>
      <c r="B9" s="39">
        <v>3.1976952890987</v>
      </c>
      <c r="C9" s="40">
        <v>3.25886889167861</v>
      </c>
      <c r="D9" s="40">
        <v>3.1976952890987</v>
      </c>
      <c r="E9" s="40">
        <v>8.53610393754684</v>
      </c>
    </row>
    <row r="10" spans="1:5" ht="12.75">
      <c r="A10" s="38" t="s">
        <v>75</v>
      </c>
      <c r="B10" s="39">
        <v>5.41611147713273</v>
      </c>
      <c r="C10" s="40">
        <v>6.97703609698143</v>
      </c>
      <c r="D10" s="40">
        <v>9.687703061443191</v>
      </c>
      <c r="E10" s="40">
        <v>14.9365783329327</v>
      </c>
    </row>
    <row r="11" spans="1:5" ht="12.75">
      <c r="A11" s="38" t="s">
        <v>76</v>
      </c>
      <c r="B11" s="39">
        <v>0.6743988977996991</v>
      </c>
      <c r="C11" s="40">
        <v>1.86282012939886</v>
      </c>
      <c r="D11" s="40">
        <v>3.72564025879772</v>
      </c>
      <c r="E11" s="40">
        <v>3.72564025879772</v>
      </c>
    </row>
    <row r="12" spans="1:5" ht="12.75">
      <c r="A12" s="38" t="s">
        <v>77</v>
      </c>
      <c r="B12" s="39">
        <v>0.8714103871315351</v>
      </c>
      <c r="C12" s="40">
        <v>0.529758897626862</v>
      </c>
      <c r="D12" s="40">
        <v>1.05951779525372</v>
      </c>
      <c r="E12" s="40">
        <v>4.35352459501436</v>
      </c>
    </row>
    <row r="13" spans="1:5" ht="12.75">
      <c r="A13" s="38" t="s">
        <v>78</v>
      </c>
      <c r="B13" s="39">
        <v>1.48607403376367</v>
      </c>
      <c r="C13" s="40">
        <v>2.54349951223864</v>
      </c>
      <c r="D13" s="40">
        <v>3</v>
      </c>
      <c r="E13" s="40">
        <v>5.64647540498564</v>
      </c>
    </row>
    <row r="14" spans="1:5" ht="12.75">
      <c r="A14" s="38" t="s">
        <v>79</v>
      </c>
      <c r="B14" s="39">
        <v>1.60674739158532</v>
      </c>
      <c r="C14" s="40">
        <v>1.6064651674672001</v>
      </c>
      <c r="D14" s="40">
        <v>2</v>
      </c>
      <c r="E14" s="40">
        <v>3.2129303349344</v>
      </c>
    </row>
    <row r="15" spans="1:5" ht="12.75">
      <c r="A15" s="38"/>
      <c r="B15" s="39"/>
      <c r="C15" s="40"/>
      <c r="D15" s="40"/>
      <c r="E15" s="40"/>
    </row>
    <row r="16" spans="1:5" ht="12.75">
      <c r="A16" s="38" t="s">
        <v>80</v>
      </c>
      <c r="B16" s="39">
        <v>15.9</v>
      </c>
      <c r="C16" s="40">
        <v>18.4</v>
      </c>
      <c r="D16" s="40">
        <v>28.7</v>
      </c>
      <c r="E16" s="40">
        <v>38.8</v>
      </c>
    </row>
    <row r="17" spans="1:5" ht="12.75">
      <c r="A17" s="38"/>
      <c r="B17" s="39"/>
      <c r="C17" s="40"/>
      <c r="D17" s="40"/>
      <c r="E17" s="40"/>
    </row>
    <row r="18" spans="1:5" ht="12.75">
      <c r="A18" s="38" t="s">
        <v>81</v>
      </c>
      <c r="B18" s="41">
        <v>11.2</v>
      </c>
      <c r="C18" s="40">
        <v>11.6</v>
      </c>
      <c r="D18" s="40">
        <v>12.4</v>
      </c>
      <c r="E18" s="40">
        <v>12.9</v>
      </c>
    </row>
    <row r="20" ht="14.25">
      <c r="A20" s="75" t="s">
        <v>1051</v>
      </c>
    </row>
  </sheetData>
  <printOptions/>
  <pageMargins left="0.7875" right="0.7875" top="0.7875" bottom="0.7875" header="0.09861111111111112" footer="0.09861111111111112"/>
  <pageSetup fitToHeight="0" horizontalDpi="300" verticalDpi="300" orientation="landscape" paperSize="9"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I44"/>
  <sheetViews>
    <sheetView workbookViewId="0" topLeftCell="A1">
      <selection activeCell="G29" sqref="G29"/>
    </sheetView>
  </sheetViews>
  <sheetFormatPr defaultColWidth="9.140625" defaultRowHeight="12.75"/>
  <cols>
    <col min="1" max="1" width="11.57421875" style="0" customWidth="1"/>
    <col min="2" max="2" width="41.140625" style="0" customWidth="1"/>
    <col min="3" max="3" width="11.57421875" style="0" customWidth="1"/>
    <col min="4" max="4" width="18.57421875" style="0" customWidth="1"/>
    <col min="5" max="5" width="16.140625" style="0" customWidth="1"/>
    <col min="6" max="6" width="15.28125" style="0" customWidth="1"/>
    <col min="7" max="7" width="8.421875" style="0" customWidth="1"/>
    <col min="8" max="8" width="11.57421875" style="0" customWidth="1"/>
    <col min="9" max="9" width="11.57421875" style="24" customWidth="1"/>
    <col min="10" max="16384" width="11.57421875" style="0" customWidth="1"/>
  </cols>
  <sheetData>
    <row r="1" spans="1:9" ht="12.75">
      <c r="A1" s="74" t="s">
        <v>82</v>
      </c>
      <c r="I1" s="24" t="s">
        <v>83</v>
      </c>
    </row>
    <row r="3" spans="3:9" ht="12.75">
      <c r="C3" s="78" t="s">
        <v>84</v>
      </c>
      <c r="D3" s="78" t="s">
        <v>85</v>
      </c>
      <c r="E3" s="78" t="s">
        <v>467</v>
      </c>
      <c r="F3" s="78" t="s">
        <v>470</v>
      </c>
      <c r="G3" s="78" t="s">
        <v>86</v>
      </c>
      <c r="I3" s="24" t="s">
        <v>87</v>
      </c>
    </row>
    <row r="4" spans="3:7" ht="12.75">
      <c r="C4" s="23"/>
      <c r="D4" s="23"/>
      <c r="E4" s="23"/>
      <c r="F4" s="23"/>
      <c r="G4" s="23"/>
    </row>
    <row r="6" spans="1:9" ht="12.75">
      <c r="A6" s="74" t="s">
        <v>88</v>
      </c>
      <c r="C6" s="42">
        <v>0</v>
      </c>
      <c r="D6" s="42">
        <v>1.6</v>
      </c>
      <c r="E6" s="42">
        <v>0</v>
      </c>
      <c r="F6" s="42">
        <v>0.5</v>
      </c>
      <c r="G6" s="42">
        <f>1/I6*F6+C6+D6+(1-I6)/I6*E6</f>
        <v>2.3142857142857145</v>
      </c>
      <c r="I6" s="24">
        <v>0.7</v>
      </c>
    </row>
    <row r="7" spans="3:7" ht="12.75">
      <c r="C7" s="42"/>
      <c r="D7" s="42"/>
      <c r="E7" s="42"/>
      <c r="F7" s="42"/>
      <c r="G7" s="42"/>
    </row>
    <row r="8" spans="3:9" ht="12.75">
      <c r="C8" s="42"/>
      <c r="D8" s="42"/>
      <c r="E8" s="42"/>
      <c r="F8" s="42"/>
      <c r="G8" s="42"/>
      <c r="I8" s="24">
        <f>I6</f>
        <v>0.7</v>
      </c>
    </row>
    <row r="9" spans="1:9" ht="12.75">
      <c r="A9" s="74" t="s">
        <v>89</v>
      </c>
      <c r="C9" s="42">
        <v>0.12</v>
      </c>
      <c r="D9" s="42">
        <v>2.3</v>
      </c>
      <c r="E9" s="42">
        <v>1.05</v>
      </c>
      <c r="F9" s="42">
        <v>0.5</v>
      </c>
      <c r="G9" s="42">
        <f>1/I9*F9+C9+D9+(1-I9)/I9*E9</f>
        <v>3.5842857142857145</v>
      </c>
      <c r="I9" s="24">
        <f aca="true" t="shared" si="0" ref="I9:I44">I8</f>
        <v>0.7</v>
      </c>
    </row>
    <row r="10" spans="3:7" ht="12.75">
      <c r="C10" s="42"/>
      <c r="D10" s="42"/>
      <c r="E10" s="42"/>
      <c r="F10" s="42"/>
      <c r="G10" s="42"/>
    </row>
    <row r="11" spans="7:9" ht="12.75">
      <c r="G11" s="42"/>
      <c r="I11" s="24">
        <f>I9</f>
        <v>0.7</v>
      </c>
    </row>
    <row r="12" spans="1:7" ht="12.75">
      <c r="A12" s="74" t="s">
        <v>1048</v>
      </c>
      <c r="G12" s="42"/>
    </row>
    <row r="13" spans="1:7" ht="12.75">
      <c r="A13" s="74"/>
      <c r="G13" s="42"/>
    </row>
    <row r="14" spans="7:9" ht="12.75">
      <c r="G14" s="42"/>
      <c r="I14" s="24">
        <f>I11</f>
        <v>0.7</v>
      </c>
    </row>
    <row r="15" spans="1:9" ht="12.75">
      <c r="A15" s="74" t="s">
        <v>90</v>
      </c>
      <c r="C15" s="43" t="s">
        <v>91</v>
      </c>
      <c r="D15" s="43" t="s">
        <v>92</v>
      </c>
      <c r="E15" s="43" t="s">
        <v>93</v>
      </c>
      <c r="F15" s="43" t="s">
        <v>94</v>
      </c>
      <c r="G15" s="43" t="s">
        <v>95</v>
      </c>
      <c r="I15" s="24">
        <f t="shared" si="0"/>
        <v>0.7</v>
      </c>
    </row>
    <row r="16" spans="3:9" ht="12.75">
      <c r="C16" s="43"/>
      <c r="D16" s="43"/>
      <c r="E16" s="43"/>
      <c r="F16" s="43"/>
      <c r="G16" s="43"/>
      <c r="I16" s="24">
        <f t="shared" si="0"/>
        <v>0.7</v>
      </c>
    </row>
    <row r="17" spans="1:9" ht="12.75">
      <c r="A17" s="74" t="s">
        <v>1052</v>
      </c>
      <c r="C17" s="43" t="s">
        <v>96</v>
      </c>
      <c r="D17" s="43" t="str">
        <f>D15</f>
        <v>-</v>
      </c>
      <c r="E17" s="43" t="str">
        <f>E15</f>
        <v>-</v>
      </c>
      <c r="F17" s="43" t="str">
        <f>F15</f>
        <v>-</v>
      </c>
      <c r="G17" s="43" t="s">
        <v>97</v>
      </c>
      <c r="I17" s="24">
        <f t="shared" si="0"/>
        <v>0.7</v>
      </c>
    </row>
    <row r="18" spans="3:9" ht="12.75">
      <c r="C18" s="42"/>
      <c r="D18" s="42"/>
      <c r="E18" s="42"/>
      <c r="F18" s="42"/>
      <c r="G18" s="42"/>
      <c r="I18" s="24">
        <f t="shared" si="0"/>
        <v>0.7</v>
      </c>
    </row>
    <row r="19" spans="3:9" ht="12.75">
      <c r="C19" s="42"/>
      <c r="D19" s="42"/>
      <c r="E19" s="42"/>
      <c r="F19" s="42"/>
      <c r="G19" s="42"/>
      <c r="I19" s="24">
        <f t="shared" si="0"/>
        <v>0.7</v>
      </c>
    </row>
    <row r="20" spans="1:9" ht="12.75">
      <c r="A20" s="74" t="s">
        <v>98</v>
      </c>
      <c r="C20" s="43" t="s">
        <v>99</v>
      </c>
      <c r="D20" s="43" t="s">
        <v>100</v>
      </c>
      <c r="E20" s="43" t="s">
        <v>101</v>
      </c>
      <c r="F20" s="43" t="s">
        <v>102</v>
      </c>
      <c r="G20" s="43" t="s">
        <v>103</v>
      </c>
      <c r="I20" s="24">
        <f t="shared" si="0"/>
        <v>0.7</v>
      </c>
    </row>
    <row r="21" spans="3:9" ht="12.75">
      <c r="C21" s="42"/>
      <c r="D21" s="42"/>
      <c r="E21" s="42"/>
      <c r="F21" s="42"/>
      <c r="G21" s="42"/>
      <c r="I21" s="24">
        <f t="shared" si="0"/>
        <v>0.7</v>
      </c>
    </row>
    <row r="22" spans="3:9" ht="12.75">
      <c r="C22" s="42"/>
      <c r="D22" s="42"/>
      <c r="E22" s="42"/>
      <c r="F22" s="42"/>
      <c r="G22" s="42"/>
      <c r="I22" s="24">
        <f t="shared" si="0"/>
        <v>0.7</v>
      </c>
    </row>
    <row r="23" spans="1:9" ht="12.75">
      <c r="A23" s="74" t="s">
        <v>104</v>
      </c>
      <c r="C23" s="43" t="s">
        <v>105</v>
      </c>
      <c r="D23" s="43" t="s">
        <v>106</v>
      </c>
      <c r="E23" s="43" t="s">
        <v>107</v>
      </c>
      <c r="F23" s="43" t="s">
        <v>108</v>
      </c>
      <c r="G23" s="43" t="s">
        <v>109</v>
      </c>
      <c r="I23" s="24">
        <f t="shared" si="0"/>
        <v>0.7</v>
      </c>
    </row>
    <row r="24" spans="3:9" ht="12.75">
      <c r="C24" s="42"/>
      <c r="D24" s="42"/>
      <c r="E24" s="42"/>
      <c r="F24" s="42"/>
      <c r="G24" s="42"/>
      <c r="I24" s="24">
        <f t="shared" si="0"/>
        <v>0.7</v>
      </c>
    </row>
    <row r="25" spans="1:9" ht="12.75">
      <c r="A25" s="74" t="s">
        <v>110</v>
      </c>
      <c r="C25" s="43" t="s">
        <v>111</v>
      </c>
      <c r="D25" s="43" t="s">
        <v>112</v>
      </c>
      <c r="E25" s="43" t="s">
        <v>113</v>
      </c>
      <c r="F25" s="43" t="s">
        <v>114</v>
      </c>
      <c r="G25" s="43" t="s">
        <v>115</v>
      </c>
      <c r="I25" s="24">
        <f t="shared" si="0"/>
        <v>0.7</v>
      </c>
    </row>
    <row r="26" spans="3:9" ht="12.75">
      <c r="C26" s="43"/>
      <c r="D26" s="43"/>
      <c r="E26" s="43"/>
      <c r="F26" s="43"/>
      <c r="G26" s="43"/>
      <c r="I26" s="24">
        <f t="shared" si="0"/>
        <v>0.7</v>
      </c>
    </row>
    <row r="27" spans="1:9" ht="12.75">
      <c r="A27" s="74" t="s">
        <v>116</v>
      </c>
      <c r="C27" s="43" t="s">
        <v>117</v>
      </c>
      <c r="D27" s="43" t="s">
        <v>118</v>
      </c>
      <c r="E27" s="43" t="s">
        <v>119</v>
      </c>
      <c r="F27" s="43" t="s">
        <v>120</v>
      </c>
      <c r="G27" s="43" t="s">
        <v>121</v>
      </c>
      <c r="I27" s="24">
        <f t="shared" si="0"/>
        <v>0.7</v>
      </c>
    </row>
    <row r="28" spans="3:9" ht="12.75">
      <c r="C28" s="43"/>
      <c r="D28" s="43"/>
      <c r="E28" s="43"/>
      <c r="F28" s="43"/>
      <c r="G28" s="43"/>
      <c r="I28" s="24">
        <f t="shared" si="0"/>
        <v>0.7</v>
      </c>
    </row>
    <row r="29" spans="1:9" ht="12.75">
      <c r="A29" s="74" t="s">
        <v>122</v>
      </c>
      <c r="C29" s="43" t="s">
        <v>123</v>
      </c>
      <c r="D29" s="43" t="s">
        <v>124</v>
      </c>
      <c r="E29" s="43" t="s">
        <v>125</v>
      </c>
      <c r="F29" s="43" t="s">
        <v>126</v>
      </c>
      <c r="G29" s="43" t="s">
        <v>127</v>
      </c>
      <c r="I29" s="24">
        <f t="shared" si="0"/>
        <v>0.7</v>
      </c>
    </row>
    <row r="30" spans="3:9" ht="12.75">
      <c r="C30" s="42"/>
      <c r="D30" s="42"/>
      <c r="E30" s="42"/>
      <c r="F30" s="42"/>
      <c r="G30" s="42"/>
      <c r="I30" s="24">
        <f t="shared" si="0"/>
        <v>0.7</v>
      </c>
    </row>
    <row r="31" spans="1:9" ht="12.75">
      <c r="A31" s="74" t="s">
        <v>1053</v>
      </c>
      <c r="C31" s="42"/>
      <c r="D31" s="42"/>
      <c r="E31" s="42"/>
      <c r="F31" s="42"/>
      <c r="G31" s="42"/>
      <c r="I31" s="24">
        <f t="shared" si="0"/>
        <v>0.7</v>
      </c>
    </row>
    <row r="32" spans="3:9" ht="12.75">
      <c r="C32" s="42"/>
      <c r="D32" s="42"/>
      <c r="E32" s="42"/>
      <c r="F32" s="42"/>
      <c r="G32" s="42"/>
      <c r="I32" s="24">
        <f t="shared" si="0"/>
        <v>0.7</v>
      </c>
    </row>
    <row r="33" spans="3:9" ht="12.75">
      <c r="C33" s="42"/>
      <c r="D33" s="42"/>
      <c r="E33" s="42"/>
      <c r="F33" s="42"/>
      <c r="G33" s="42"/>
      <c r="I33" s="24">
        <f t="shared" si="0"/>
        <v>0.7</v>
      </c>
    </row>
    <row r="34" spans="3:9" ht="12.75">
      <c r="C34" s="42"/>
      <c r="D34" s="42"/>
      <c r="E34" s="42"/>
      <c r="F34" s="42"/>
      <c r="G34" s="42"/>
      <c r="I34" s="24">
        <f t="shared" si="0"/>
        <v>0.7</v>
      </c>
    </row>
    <row r="35" spans="3:9" ht="12.75">
      <c r="C35" s="42"/>
      <c r="D35" s="42"/>
      <c r="E35" s="42"/>
      <c r="F35" s="42"/>
      <c r="G35" s="42"/>
      <c r="I35" s="24">
        <f t="shared" si="0"/>
        <v>0.7</v>
      </c>
    </row>
    <row r="36" spans="3:9" ht="12.75">
      <c r="C36" s="42"/>
      <c r="D36" s="42"/>
      <c r="E36" s="42"/>
      <c r="F36" s="42"/>
      <c r="G36" s="42"/>
      <c r="I36" s="24">
        <f t="shared" si="0"/>
        <v>0.7</v>
      </c>
    </row>
    <row r="37" spans="3:9" ht="12.75">
      <c r="C37" s="42"/>
      <c r="D37" s="42"/>
      <c r="E37" s="42"/>
      <c r="F37" s="42"/>
      <c r="G37" s="42"/>
      <c r="I37" s="24">
        <f t="shared" si="0"/>
        <v>0.7</v>
      </c>
    </row>
    <row r="38" spans="3:9" ht="12.75">
      <c r="C38" s="42"/>
      <c r="D38" s="42"/>
      <c r="E38" s="42"/>
      <c r="F38" s="42"/>
      <c r="G38" s="42"/>
      <c r="I38" s="24">
        <f t="shared" si="0"/>
        <v>0.7</v>
      </c>
    </row>
    <row r="39" spans="3:9" ht="12.75">
      <c r="C39" s="42"/>
      <c r="D39" s="42"/>
      <c r="E39" s="42"/>
      <c r="F39" s="42"/>
      <c r="G39" s="42"/>
      <c r="I39" s="24">
        <f t="shared" si="0"/>
        <v>0.7</v>
      </c>
    </row>
    <row r="40" spans="3:9" ht="12.75">
      <c r="C40" s="42"/>
      <c r="D40" s="42"/>
      <c r="E40" s="42"/>
      <c r="F40" s="42"/>
      <c r="G40" s="42"/>
      <c r="I40" s="24">
        <f t="shared" si="0"/>
        <v>0.7</v>
      </c>
    </row>
    <row r="41" spans="3:9" ht="12.75">
      <c r="C41" s="42"/>
      <c r="D41" s="42"/>
      <c r="E41" s="42"/>
      <c r="F41" s="42"/>
      <c r="G41" s="42"/>
      <c r="I41" s="24">
        <f t="shared" si="0"/>
        <v>0.7</v>
      </c>
    </row>
    <row r="42" spans="3:9" ht="12.75">
      <c r="C42" s="42"/>
      <c r="D42" s="42"/>
      <c r="E42" s="42"/>
      <c r="F42" s="42"/>
      <c r="G42" s="42"/>
      <c r="I42" s="24">
        <f t="shared" si="0"/>
        <v>0.7</v>
      </c>
    </row>
    <row r="43" spans="3:9" ht="12.75">
      <c r="C43" s="42"/>
      <c r="D43" s="42"/>
      <c r="E43" s="42"/>
      <c r="F43" s="42"/>
      <c r="G43" s="42"/>
      <c r="I43" s="24">
        <f t="shared" si="0"/>
        <v>0.7</v>
      </c>
    </row>
    <row r="44" spans="7:9" ht="12.75">
      <c r="G44" s="42"/>
      <c r="I44" s="24">
        <f t="shared" si="0"/>
        <v>0.7</v>
      </c>
    </row>
  </sheetData>
  <printOptions/>
  <pageMargins left="0.7875" right="0.7875" top="0.7875" bottom="0.7875" header="0.09861111111111112" footer="0.09861111111111112"/>
  <pageSetup fitToHeight="0" horizontalDpi="300" verticalDpi="300" orientation="landscape" paperSize="9"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H24"/>
  <sheetViews>
    <sheetView workbookViewId="0" topLeftCell="A1">
      <selection activeCell="A24" sqref="A24"/>
    </sheetView>
  </sheetViews>
  <sheetFormatPr defaultColWidth="11.57421875" defaultRowHeight="12.75"/>
  <sheetData>
    <row r="1" ht="12.75">
      <c r="A1" t="s">
        <v>128</v>
      </c>
    </row>
    <row r="3" ht="12.75">
      <c r="A3" t="s">
        <v>129</v>
      </c>
    </row>
    <row r="5" spans="1:8" ht="12.75">
      <c r="A5" t="s">
        <v>130</v>
      </c>
      <c r="B5" t="s">
        <v>131</v>
      </c>
      <c r="C5" t="s">
        <v>132</v>
      </c>
      <c r="E5" t="s">
        <v>133</v>
      </c>
      <c r="G5" t="s">
        <v>134</v>
      </c>
      <c r="H5" t="s">
        <v>135</v>
      </c>
    </row>
    <row r="7" spans="1:8" ht="12.75">
      <c r="A7">
        <v>291000</v>
      </c>
      <c r="B7">
        <v>25</v>
      </c>
      <c r="C7">
        <v>39</v>
      </c>
      <c r="E7">
        <f>(C7-B7)/100*A7</f>
        <v>40740.00000000001</v>
      </c>
      <c r="G7">
        <v>910000</v>
      </c>
      <c r="H7" s="44">
        <f>EXP(1/11*LN((G7+E7)/G7))-1</f>
        <v>0.003989393732951152</v>
      </c>
    </row>
    <row r="8" ht="12.75">
      <c r="H8" s="44"/>
    </row>
    <row r="9" spans="1:8" ht="12.75">
      <c r="A9" t="s">
        <v>136</v>
      </c>
      <c r="B9" t="s">
        <v>137</v>
      </c>
      <c r="C9" t="s">
        <v>138</v>
      </c>
      <c r="E9" t="s">
        <v>139</v>
      </c>
      <c r="G9" t="s">
        <v>140</v>
      </c>
      <c r="H9" t="s">
        <v>141</v>
      </c>
    </row>
    <row r="10" ht="12.75">
      <c r="H10" s="44"/>
    </row>
    <row r="11" spans="1:8" ht="12.75">
      <c r="A11">
        <v>291000</v>
      </c>
      <c r="B11">
        <v>32</v>
      </c>
      <c r="C11">
        <v>39</v>
      </c>
      <c r="E11">
        <f>(C11-B11)/100*A11</f>
        <v>20370.000000000004</v>
      </c>
      <c r="G11">
        <v>910000</v>
      </c>
      <c r="H11" s="44">
        <f>EXP(1/11*LN((G11+E11)/G11))-1</f>
        <v>0.0020145498459669398</v>
      </c>
    </row>
    <row r="13" spans="1:8" ht="12.75">
      <c r="A13" t="s">
        <v>142</v>
      </c>
      <c r="B13" t="s">
        <v>143</v>
      </c>
      <c r="C13" t="s">
        <v>144</v>
      </c>
      <c r="E13" t="s">
        <v>145</v>
      </c>
      <c r="G13" t="s">
        <v>146</v>
      </c>
      <c r="H13" t="s">
        <v>147</v>
      </c>
    </row>
    <row r="15" spans="1:8" ht="12.75">
      <c r="A15">
        <v>291000</v>
      </c>
      <c r="B15">
        <v>25</v>
      </c>
      <c r="C15">
        <v>50</v>
      </c>
      <c r="E15">
        <f>(C15-B15)/100*A15</f>
        <v>72750</v>
      </c>
      <c r="G15">
        <v>910000</v>
      </c>
      <c r="H15" s="44">
        <f>EXP(1/11*LN((G15+E15)/G15))-1</f>
        <v>0.007016333094840732</v>
      </c>
    </row>
    <row r="16" ht="12.75">
      <c r="H16" s="44"/>
    </row>
    <row r="17" spans="1:8" ht="12.75">
      <c r="A17" t="s">
        <v>148</v>
      </c>
      <c r="B17" t="s">
        <v>149</v>
      </c>
      <c r="C17" t="s">
        <v>150</v>
      </c>
      <c r="E17" t="s">
        <v>151</v>
      </c>
      <c r="G17" t="s">
        <v>152</v>
      </c>
      <c r="H17" t="s">
        <v>153</v>
      </c>
    </row>
    <row r="18" ht="12.75">
      <c r="H18" s="44"/>
    </row>
    <row r="19" spans="1:8" ht="12.75">
      <c r="A19">
        <v>291000</v>
      </c>
      <c r="B19">
        <v>32</v>
      </c>
      <c r="C19">
        <v>50</v>
      </c>
      <c r="E19">
        <f>(C19-B19)/100*A19</f>
        <v>52380</v>
      </c>
      <c r="G19">
        <v>910000</v>
      </c>
      <c r="H19" s="44">
        <f>EXP(1/11*LN((G19+E19)/G19))-1</f>
        <v>0.005100671957054326</v>
      </c>
    </row>
    <row r="22" ht="12.75">
      <c r="A22" t="s">
        <v>154</v>
      </c>
    </row>
    <row r="24" ht="12.75">
      <c r="A24" s="44">
        <f>EXP(1/11*LN(100/77))-1</f>
        <v>0.024044961228508965</v>
      </c>
    </row>
  </sheetData>
  <printOptions/>
  <pageMargins left="0.7875" right="0.7875" top="0.7875" bottom="0.7875" header="0.09861111111111112" footer="0.09861111111111112"/>
  <pageSetup fitToHeight="0" horizontalDpi="300" verticalDpi="300" orientation="landscape" paperSize="9"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T30"/>
  <sheetViews>
    <sheetView workbookViewId="0" topLeftCell="A1">
      <selection activeCell="O39" sqref="O39"/>
    </sheetView>
  </sheetViews>
  <sheetFormatPr defaultColWidth="9.140625" defaultRowHeight="12.75"/>
  <cols>
    <col min="1" max="1" width="9.00390625" style="1" customWidth="1"/>
    <col min="2" max="2" width="26.00390625" style="1" customWidth="1"/>
    <col min="3" max="10" width="9.00390625" style="1" customWidth="1"/>
    <col min="11" max="11" width="10.8515625" style="1" customWidth="1"/>
    <col min="12" max="17" width="9.00390625" style="1" customWidth="1"/>
    <col min="18" max="18" width="23.8515625" style="1" customWidth="1"/>
    <col min="19" max="19" width="19.421875" style="1" customWidth="1"/>
    <col min="20" max="20" width="14.57421875" style="1" customWidth="1"/>
    <col min="21" max="16384" width="9.00390625" style="1" customWidth="1"/>
  </cols>
  <sheetData>
    <row r="1" s="2" customFormat="1" ht="12.75">
      <c r="A1" s="2" t="s">
        <v>155</v>
      </c>
    </row>
    <row r="2" s="2" customFormat="1" ht="12.75"/>
    <row r="3" s="2" customFormat="1" ht="12.75">
      <c r="A3" s="2" t="s">
        <v>156</v>
      </c>
    </row>
    <row r="4" s="2" customFormat="1" ht="12.75"/>
    <row r="5" spans="3:15" s="2" customFormat="1" ht="12.75">
      <c r="C5" s="2" t="s">
        <v>157</v>
      </c>
      <c r="D5" s="2" t="s">
        <v>158</v>
      </c>
      <c r="E5" s="2" t="s">
        <v>159</v>
      </c>
      <c r="F5" s="2" t="s">
        <v>160</v>
      </c>
      <c r="G5" s="2" t="s">
        <v>161</v>
      </c>
      <c r="H5" s="2" t="s">
        <v>162</v>
      </c>
      <c r="I5" s="2" t="s">
        <v>163</v>
      </c>
      <c r="K5" s="2" t="s">
        <v>164</v>
      </c>
      <c r="L5" s="2" t="s">
        <v>165</v>
      </c>
      <c r="M5" s="2" t="s">
        <v>166</v>
      </c>
      <c r="O5" s="2" t="s">
        <v>167</v>
      </c>
    </row>
    <row r="6" s="2" customFormat="1" ht="12.75"/>
    <row r="7" s="2" customFormat="1" ht="12.75">
      <c r="A7" s="2">
        <v>1990</v>
      </c>
    </row>
    <row r="8" s="2" customFormat="1" ht="12.75">
      <c r="A8" s="2">
        <v>1991</v>
      </c>
    </row>
    <row r="9" spans="1:15" s="2" customFormat="1" ht="12.75">
      <c r="A9" s="2">
        <v>1992</v>
      </c>
      <c r="O9" s="16"/>
    </row>
    <row r="10" spans="1:20" s="2" customFormat="1" ht="12.75">
      <c r="A10" s="2">
        <f aca="true" t="shared" si="0" ref="A10:A19">A9+1</f>
        <v>1993</v>
      </c>
      <c r="C10" s="15">
        <v>0.15976331360946702</v>
      </c>
      <c r="D10" s="15">
        <f aca="true" t="shared" si="1" ref="D10:D19">1-C10</f>
        <v>0.840236686390533</v>
      </c>
      <c r="E10" s="16">
        <v>1.8669871182804</v>
      </c>
      <c r="F10" s="16">
        <v>0.5</v>
      </c>
      <c r="G10" s="16">
        <v>0.34</v>
      </c>
      <c r="H10" s="16">
        <f>E10*(1-F10)/F10*(C10/D10)^(1-G10)</f>
        <v>0.624210541290313</v>
      </c>
      <c r="I10" s="16">
        <v>0.016800000000000002</v>
      </c>
      <c r="J10" s="15"/>
      <c r="K10" s="15">
        <f>(F10*H10*(1+I10)^(A10-1993)*C10^(G10)+(1-F10)*D10^(G10))^(1/G10)</f>
        <v>0.26734194452824545</v>
      </c>
      <c r="L10" s="15">
        <f>K10</f>
        <v>0.26734194452824545</v>
      </c>
      <c r="M10" s="15">
        <f aca="true" t="shared" si="2" ref="M10:M19">K10/L10</f>
        <v>1</v>
      </c>
      <c r="N10" s="15"/>
      <c r="O10" s="16"/>
      <c r="Q10" s="15"/>
      <c r="R10" s="16"/>
      <c r="S10" s="16"/>
      <c r="T10" s="16"/>
    </row>
    <row r="11" spans="1:20" s="2" customFormat="1" ht="12.75">
      <c r="A11" s="2">
        <f t="shared" si="0"/>
        <v>1994</v>
      </c>
      <c r="C11" s="15">
        <v>0.162162162162162</v>
      </c>
      <c r="D11" s="15">
        <f t="shared" si="1"/>
        <v>0.8378378378378379</v>
      </c>
      <c r="E11" s="16">
        <v>1.8979368195283</v>
      </c>
      <c r="F11" s="16">
        <f aca="true" t="shared" si="3" ref="F11:F19">F10</f>
        <v>0.5</v>
      </c>
      <c r="G11" s="16">
        <f aca="true" t="shared" si="4" ref="G11:G19">G10</f>
        <v>0.34</v>
      </c>
      <c r="H11" s="16">
        <f aca="true" t="shared" si="5" ref="H11:H19">H10</f>
        <v>0.624210541290313</v>
      </c>
      <c r="I11" s="16">
        <f aca="true" t="shared" si="6" ref="I11:I19">I10</f>
        <v>0.016800000000000002</v>
      </c>
      <c r="J11" s="15"/>
      <c r="K11" s="15">
        <f aca="true" t="shared" si="7" ref="K11:K19">(F11*H11*(1+I11)^(A11-1993)*C11^(G11)+(1-F11)*D11^(G11))^(1/G11)</f>
        <v>0.27132240060587864</v>
      </c>
      <c r="L11" s="15">
        <f aca="true" t="shared" si="8" ref="L11:L19">L10</f>
        <v>0.26734194452824545</v>
      </c>
      <c r="M11" s="15">
        <f t="shared" si="2"/>
        <v>1.0148890069781498</v>
      </c>
      <c r="N11" s="15"/>
      <c r="O11" s="16">
        <f aca="true" t="shared" si="9" ref="O11:O19">F11/(1-F11)*H11*(1+I11)^(A11-1993)*(C10/D10)^(G11-1)</f>
        <v>1.8983525018675107</v>
      </c>
      <c r="Q11" s="15"/>
      <c r="R11" s="16"/>
      <c r="S11" s="16"/>
      <c r="T11" s="16"/>
    </row>
    <row r="12" spans="1:20" s="2" customFormat="1" ht="12.75">
      <c r="A12" s="2">
        <f t="shared" si="0"/>
        <v>1995</v>
      </c>
      <c r="C12" s="15">
        <v>0.155328798185941</v>
      </c>
      <c r="D12" s="15">
        <f t="shared" si="1"/>
        <v>0.844671201814059</v>
      </c>
      <c r="E12" s="16">
        <v>1.85827038120383</v>
      </c>
      <c r="F12" s="16">
        <f t="shared" si="3"/>
        <v>0.5</v>
      </c>
      <c r="G12" s="16">
        <f t="shared" si="4"/>
        <v>0.34</v>
      </c>
      <c r="H12" s="16">
        <f t="shared" si="5"/>
        <v>0.624210541290313</v>
      </c>
      <c r="I12" s="16">
        <f t="shared" si="6"/>
        <v>0.016800000000000002</v>
      </c>
      <c r="J12" s="15"/>
      <c r="K12" s="15">
        <f t="shared" si="7"/>
        <v>0.27337694351134056</v>
      </c>
      <c r="L12" s="15">
        <f t="shared" si="8"/>
        <v>0.26734194452824545</v>
      </c>
      <c r="M12" s="15">
        <f t="shared" si="2"/>
        <v>1.0225740820197315</v>
      </c>
      <c r="N12" s="15"/>
      <c r="O12" s="16">
        <f t="shared" si="9"/>
        <v>1.907748260630655</v>
      </c>
      <c r="Q12" s="15"/>
      <c r="R12" s="16"/>
      <c r="S12" s="16"/>
      <c r="T12" s="16"/>
    </row>
    <row r="13" spans="1:20" s="2" customFormat="1" ht="12.75">
      <c r="A13" s="2">
        <f t="shared" si="0"/>
        <v>1996</v>
      </c>
      <c r="C13" s="15">
        <v>0.145785876993166</v>
      </c>
      <c r="D13" s="15">
        <f t="shared" si="1"/>
        <v>0.854214123006834</v>
      </c>
      <c r="E13" s="16">
        <v>1.84113500808426</v>
      </c>
      <c r="F13" s="16">
        <f t="shared" si="3"/>
        <v>0.5</v>
      </c>
      <c r="G13" s="16">
        <f t="shared" si="4"/>
        <v>0.34</v>
      </c>
      <c r="H13" s="16">
        <f t="shared" si="5"/>
        <v>0.624210541290313</v>
      </c>
      <c r="I13" s="16">
        <f t="shared" si="6"/>
        <v>0.016800000000000002</v>
      </c>
      <c r="J13" s="15"/>
      <c r="K13" s="15">
        <f t="shared" si="7"/>
        <v>0.2745906611954335</v>
      </c>
      <c r="L13" s="15">
        <f t="shared" si="8"/>
        <v>0.26734194452824545</v>
      </c>
      <c r="M13" s="15">
        <f t="shared" si="2"/>
        <v>1.027114026869144</v>
      </c>
      <c r="N13" s="15"/>
      <c r="O13" s="16">
        <f t="shared" si="9"/>
        <v>2.006435840040341</v>
      </c>
      <c r="Q13" s="15"/>
      <c r="R13" s="16"/>
      <c r="S13" s="16"/>
      <c r="T13" s="16"/>
    </row>
    <row r="14" spans="1:20" s="2" customFormat="1" ht="12.75">
      <c r="A14" s="2">
        <f t="shared" si="0"/>
        <v>1997</v>
      </c>
      <c r="C14" s="15">
        <v>0.150110375275938</v>
      </c>
      <c r="D14" s="15">
        <f t="shared" si="1"/>
        <v>0.8498896247240619</v>
      </c>
      <c r="E14" s="16">
        <v>2.06036379615491</v>
      </c>
      <c r="F14" s="16">
        <f t="shared" si="3"/>
        <v>0.5</v>
      </c>
      <c r="G14" s="16">
        <f t="shared" si="4"/>
        <v>0.34</v>
      </c>
      <c r="H14" s="16">
        <f t="shared" si="5"/>
        <v>0.624210541290313</v>
      </c>
      <c r="I14" s="16">
        <f t="shared" si="6"/>
        <v>0.016800000000000002</v>
      </c>
      <c r="J14" s="15"/>
      <c r="K14" s="15">
        <f t="shared" si="7"/>
        <v>0.2793530685319945</v>
      </c>
      <c r="L14" s="15">
        <f t="shared" si="8"/>
        <v>0.26734194452824545</v>
      </c>
      <c r="M14" s="15">
        <f t="shared" si="2"/>
        <v>1.0449279443408852</v>
      </c>
      <c r="N14" s="15"/>
      <c r="O14" s="16">
        <f t="shared" si="9"/>
        <v>2.143162504700942</v>
      </c>
      <c r="Q14" s="15"/>
      <c r="R14" s="16"/>
      <c r="S14" s="16"/>
      <c r="T14" s="16"/>
    </row>
    <row r="15" spans="1:20" s="2" customFormat="1" ht="12.75">
      <c r="A15" s="2">
        <f t="shared" si="0"/>
        <v>1998</v>
      </c>
      <c r="C15" s="15">
        <v>0.16204217536071</v>
      </c>
      <c r="D15" s="15">
        <f t="shared" si="1"/>
        <v>0.83795782463929</v>
      </c>
      <c r="E15" s="16">
        <v>2.2831269944251</v>
      </c>
      <c r="F15" s="16">
        <f t="shared" si="3"/>
        <v>0.5</v>
      </c>
      <c r="G15" s="16">
        <f t="shared" si="4"/>
        <v>0.34</v>
      </c>
      <c r="H15" s="16">
        <f t="shared" si="5"/>
        <v>0.624210541290313</v>
      </c>
      <c r="I15" s="16">
        <f t="shared" si="6"/>
        <v>0.016800000000000002</v>
      </c>
      <c r="J15" s="15"/>
      <c r="K15" s="15">
        <f t="shared" si="7"/>
        <v>0.2862052825822728</v>
      </c>
      <c r="L15" s="15">
        <f t="shared" si="8"/>
        <v>0.26734194452824545</v>
      </c>
      <c r="M15" s="15">
        <f t="shared" si="2"/>
        <v>1.070558842112538</v>
      </c>
      <c r="N15" s="15"/>
      <c r="O15" s="16">
        <f t="shared" si="9"/>
        <v>2.130379553699876</v>
      </c>
      <c r="Q15" s="15"/>
      <c r="R15" s="16"/>
      <c r="S15" s="16"/>
      <c r="T15" s="16"/>
    </row>
    <row r="16" spans="1:20" s="2" customFormat="1" ht="12.75">
      <c r="A16" s="2">
        <f t="shared" si="0"/>
        <v>1999</v>
      </c>
      <c r="C16" s="15">
        <v>0.169300225733634</v>
      </c>
      <c r="D16" s="15">
        <f t="shared" si="1"/>
        <v>0.830699774266366</v>
      </c>
      <c r="E16" s="16">
        <v>1.93846647149953</v>
      </c>
      <c r="F16" s="16">
        <f t="shared" si="3"/>
        <v>0.5</v>
      </c>
      <c r="G16" s="16">
        <f t="shared" si="4"/>
        <v>0.34</v>
      </c>
      <c r="H16" s="16">
        <f t="shared" si="5"/>
        <v>0.624210541290313</v>
      </c>
      <c r="I16" s="16">
        <f t="shared" si="6"/>
        <v>0.016800000000000002</v>
      </c>
      <c r="J16" s="15"/>
      <c r="K16" s="15">
        <f t="shared" si="7"/>
        <v>0.29199753478875085</v>
      </c>
      <c r="L16" s="15">
        <f t="shared" si="8"/>
        <v>0.26734194452824545</v>
      </c>
      <c r="M16" s="15">
        <f t="shared" si="2"/>
        <v>1.0922249230438303</v>
      </c>
      <c r="N16" s="15"/>
      <c r="O16" s="16">
        <f t="shared" si="9"/>
        <v>2.0404052251885836</v>
      </c>
      <c r="Q16" s="15"/>
      <c r="R16" s="16"/>
      <c r="S16" s="16"/>
      <c r="T16" s="16"/>
    </row>
    <row r="17" spans="1:20" s="2" customFormat="1" ht="12.75">
      <c r="A17" s="2">
        <f t="shared" si="0"/>
        <v>2000</v>
      </c>
      <c r="C17" s="15">
        <v>0.17203107658157601</v>
      </c>
      <c r="D17" s="15">
        <f t="shared" si="1"/>
        <v>0.827968923418424</v>
      </c>
      <c r="E17" s="16">
        <v>1.89669325401675</v>
      </c>
      <c r="F17" s="16">
        <f t="shared" si="3"/>
        <v>0.5</v>
      </c>
      <c r="G17" s="16">
        <f t="shared" si="4"/>
        <v>0.34</v>
      </c>
      <c r="H17" s="16">
        <f t="shared" si="5"/>
        <v>0.624210541290313</v>
      </c>
      <c r="I17" s="16">
        <f t="shared" si="6"/>
        <v>0.016800000000000002</v>
      </c>
      <c r="J17" s="15"/>
      <c r="K17" s="15">
        <f t="shared" si="7"/>
        <v>0.2968380139092805</v>
      </c>
      <c r="L17" s="15">
        <f t="shared" si="8"/>
        <v>0.26734194452824545</v>
      </c>
      <c r="M17" s="15">
        <f t="shared" si="2"/>
        <v>1.1103308702010235</v>
      </c>
      <c r="N17" s="15"/>
      <c r="O17" s="16">
        <f t="shared" si="9"/>
        <v>2.0040058630699766</v>
      </c>
      <c r="Q17" s="15"/>
      <c r="R17" s="16"/>
      <c r="S17" s="16"/>
      <c r="T17" s="16"/>
    </row>
    <row r="18" spans="1:20" s="2" customFormat="1" ht="12.75">
      <c r="A18" s="2">
        <f t="shared" si="0"/>
        <v>2001</v>
      </c>
      <c r="C18" s="15">
        <v>0.173580786026201</v>
      </c>
      <c r="D18" s="15">
        <f t="shared" si="1"/>
        <v>0.826419213973799</v>
      </c>
      <c r="E18" s="16">
        <v>1.92057929779093</v>
      </c>
      <c r="F18" s="16">
        <f t="shared" si="3"/>
        <v>0.5</v>
      </c>
      <c r="G18" s="16">
        <f t="shared" si="4"/>
        <v>0.34</v>
      </c>
      <c r="H18" s="16">
        <f t="shared" si="5"/>
        <v>0.624210541290313</v>
      </c>
      <c r="I18" s="16">
        <f t="shared" si="6"/>
        <v>0.016800000000000002</v>
      </c>
      <c r="J18" s="15"/>
      <c r="K18" s="15">
        <f t="shared" si="7"/>
        <v>0.3015312727656122</v>
      </c>
      <c r="L18" s="15">
        <f t="shared" si="8"/>
        <v>0.26734194452824545</v>
      </c>
      <c r="M18" s="15">
        <f t="shared" si="2"/>
        <v>1.1278861358538317</v>
      </c>
      <c r="N18" s="15"/>
      <c r="O18" s="16">
        <f t="shared" si="9"/>
        <v>2.011889407962384</v>
      </c>
      <c r="Q18" s="15"/>
      <c r="R18" s="16"/>
      <c r="S18" s="16"/>
      <c r="T18" s="16"/>
    </row>
    <row r="19" spans="1:20" s="2" customFormat="1" ht="12.75">
      <c r="A19" s="2">
        <f t="shared" si="0"/>
        <v>2002</v>
      </c>
      <c r="C19" s="15">
        <v>0.183516483516484</v>
      </c>
      <c r="D19" s="15">
        <f t="shared" si="1"/>
        <v>0.816483516483516</v>
      </c>
      <c r="E19" s="16">
        <v>2.04701699988865</v>
      </c>
      <c r="F19" s="16">
        <f t="shared" si="3"/>
        <v>0.5</v>
      </c>
      <c r="G19" s="16">
        <f t="shared" si="4"/>
        <v>0.34</v>
      </c>
      <c r="H19" s="16">
        <f t="shared" si="5"/>
        <v>0.624210541290313</v>
      </c>
      <c r="I19" s="16">
        <f t="shared" si="6"/>
        <v>0.016800000000000002</v>
      </c>
      <c r="J19" s="15"/>
      <c r="K19" s="15">
        <f t="shared" si="7"/>
        <v>0.30851554022650074</v>
      </c>
      <c r="L19" s="15">
        <f t="shared" si="8"/>
        <v>0.26734194452824545</v>
      </c>
      <c r="M19" s="15">
        <f t="shared" si="2"/>
        <v>1.1540109830910024</v>
      </c>
      <c r="N19" s="15"/>
      <c r="O19" s="16">
        <f t="shared" si="9"/>
        <v>2.031103781949709</v>
      </c>
      <c r="Q19" s="15"/>
      <c r="R19" s="16"/>
      <c r="S19" s="16"/>
      <c r="T19" s="16"/>
    </row>
    <row r="20" spans="3:20" s="2" customFormat="1" ht="12.75">
      <c r="C20" s="15"/>
      <c r="D20" s="15"/>
      <c r="E20" s="15"/>
      <c r="F20" s="15"/>
      <c r="G20" s="15"/>
      <c r="H20" s="15"/>
      <c r="I20" s="15"/>
      <c r="J20" s="15"/>
      <c r="M20" s="15"/>
      <c r="N20" s="15"/>
      <c r="O20" s="16"/>
      <c r="Q20" s="15"/>
      <c r="R20" s="16"/>
      <c r="S20" s="16"/>
      <c r="T20" s="16"/>
    </row>
    <row r="21" spans="3:20" s="2" customFormat="1" ht="12.75">
      <c r="C21" s="15"/>
      <c r="D21" s="15"/>
      <c r="E21" s="15"/>
      <c r="F21" s="15"/>
      <c r="G21" s="15"/>
      <c r="H21" s="15"/>
      <c r="I21" s="15"/>
      <c r="J21" s="15"/>
      <c r="K21" s="2" t="s">
        <v>168</v>
      </c>
      <c r="M21" s="15">
        <f>1/9*LN(M19/M10)</f>
        <v>0.015915965050055363</v>
      </c>
      <c r="N21" s="15"/>
      <c r="O21" s="16"/>
      <c r="Q21" s="15"/>
      <c r="R21" s="16"/>
      <c r="S21" s="16"/>
      <c r="T21" s="16"/>
    </row>
    <row r="22" spans="3:20" s="2" customFormat="1" ht="12.75">
      <c r="C22" s="15"/>
      <c r="D22" s="15"/>
      <c r="E22" s="15"/>
      <c r="F22" s="15"/>
      <c r="G22" s="15"/>
      <c r="H22" s="15"/>
      <c r="I22" s="15"/>
      <c r="J22" s="15"/>
      <c r="M22" s="15"/>
      <c r="N22" s="15"/>
      <c r="O22" s="16" t="s">
        <v>169</v>
      </c>
      <c r="Q22" s="15"/>
      <c r="R22" s="16"/>
      <c r="S22" s="16"/>
      <c r="T22" s="16"/>
    </row>
    <row r="23" spans="1:20" s="2" customFormat="1" ht="12.75">
      <c r="A23" s="2" t="s">
        <v>170</v>
      </c>
      <c r="C23" s="15"/>
      <c r="D23" s="15"/>
      <c r="E23" s="15"/>
      <c r="F23" s="15"/>
      <c r="G23" s="15"/>
      <c r="H23" s="15"/>
      <c r="I23" s="15"/>
      <c r="J23" s="15"/>
      <c r="M23" s="15"/>
      <c r="N23" s="15"/>
      <c r="O23" s="16"/>
      <c r="Q23" s="15"/>
      <c r="R23" s="16"/>
      <c r="S23" s="16"/>
      <c r="T23" s="16"/>
    </row>
    <row r="24" spans="3:20" s="2" customFormat="1" ht="12.75">
      <c r="C24" s="15"/>
      <c r="D24" s="15"/>
      <c r="E24" s="15"/>
      <c r="F24" s="15"/>
      <c r="G24" s="15"/>
      <c r="H24" s="15"/>
      <c r="I24" s="15"/>
      <c r="J24" s="15"/>
      <c r="M24" s="15"/>
      <c r="N24" s="15"/>
      <c r="O24" s="16"/>
      <c r="Q24" s="15"/>
      <c r="R24" s="16"/>
      <c r="S24" s="16"/>
      <c r="T24" s="16"/>
    </row>
    <row r="25" spans="1:20" s="2" customFormat="1" ht="12.75">
      <c r="A25" s="2">
        <v>2013</v>
      </c>
      <c r="B25" s="2" t="s">
        <v>171</v>
      </c>
      <c r="C25" s="15">
        <f>0.184</f>
        <v>0.184</v>
      </c>
      <c r="D25" s="2">
        <f aca="true" t="shared" si="10" ref="D25:D30">1-C25</f>
        <v>0.8160000000000001</v>
      </c>
      <c r="E25" s="15"/>
      <c r="F25" s="16">
        <f aca="true" t="shared" si="11" ref="F25:I28">F16</f>
        <v>0.5</v>
      </c>
      <c r="G25" s="16">
        <f t="shared" si="11"/>
        <v>0.34</v>
      </c>
      <c r="H25" s="16">
        <f t="shared" si="11"/>
        <v>0.624210541290313</v>
      </c>
      <c r="I25" s="16">
        <f t="shared" si="11"/>
        <v>0.016800000000000002</v>
      </c>
      <c r="J25" s="15"/>
      <c r="K25" s="15">
        <f aca="true" t="shared" si="12" ref="K25:K30">(F25*H25*(1+I25)^(A25-1993)*C25^(G25)+(1-F25)*D25^(G25))^(1/G25)</f>
        <v>0.3675209048527561</v>
      </c>
      <c r="L25" s="15">
        <f>L10</f>
        <v>0.26734194452824545</v>
      </c>
      <c r="M25" s="15">
        <f aca="true" t="shared" si="13" ref="M25:M30">K25/L25</f>
        <v>1.3747221952069197</v>
      </c>
      <c r="N25" s="15"/>
      <c r="O25" s="45">
        <f aca="true" t="shared" si="14" ref="O25:O30">EXP(1/11*LN(M25/1.154))-1</f>
        <v>0.016037930948390233</v>
      </c>
      <c r="Q25" s="15"/>
      <c r="R25" s="16"/>
      <c r="S25" s="16"/>
      <c r="T25" s="16"/>
    </row>
    <row r="26" spans="1:20" s="2" customFormat="1" ht="12.75">
      <c r="A26" s="2">
        <v>2013</v>
      </c>
      <c r="B26" s="2" t="s">
        <v>172</v>
      </c>
      <c r="C26" s="15">
        <v>0.22</v>
      </c>
      <c r="D26" s="2">
        <f t="shared" si="10"/>
        <v>0.78</v>
      </c>
      <c r="E26" s="15"/>
      <c r="F26" s="16">
        <f t="shared" si="11"/>
        <v>0.5</v>
      </c>
      <c r="G26" s="16">
        <f t="shared" si="11"/>
        <v>0.34</v>
      </c>
      <c r="H26" s="16">
        <f t="shared" si="11"/>
        <v>0.624210541290313</v>
      </c>
      <c r="I26" s="16">
        <f t="shared" si="11"/>
        <v>0.016800000000000002</v>
      </c>
      <c r="J26" s="15"/>
      <c r="K26" s="15">
        <f t="shared" si="12"/>
        <v>0.38017844464091854</v>
      </c>
      <c r="L26" s="15">
        <f>L10</f>
        <v>0.26734194452824545</v>
      </c>
      <c r="M26" s="15">
        <f t="shared" si="13"/>
        <v>1.4220680758187259</v>
      </c>
      <c r="N26" s="15"/>
      <c r="O26" s="45">
        <f t="shared" si="14"/>
        <v>0.019170348312614438</v>
      </c>
      <c r="Q26" s="15"/>
      <c r="R26" s="16"/>
      <c r="S26" s="16"/>
      <c r="T26" s="16"/>
    </row>
    <row r="27" spans="1:20" s="2" customFormat="1" ht="12.75">
      <c r="A27" s="2">
        <v>2013</v>
      </c>
      <c r="B27" s="2" t="s">
        <v>173</v>
      </c>
      <c r="C27" s="15">
        <v>0.37</v>
      </c>
      <c r="D27" s="2">
        <f t="shared" si="10"/>
        <v>0.63</v>
      </c>
      <c r="E27" s="15"/>
      <c r="F27" s="16">
        <f t="shared" si="11"/>
        <v>0.5</v>
      </c>
      <c r="G27" s="16">
        <f t="shared" si="11"/>
        <v>0.34</v>
      </c>
      <c r="H27" s="16">
        <f t="shared" si="11"/>
        <v>0.624210541290313</v>
      </c>
      <c r="I27" s="16">
        <f t="shared" si="11"/>
        <v>0.016800000000000002</v>
      </c>
      <c r="J27" s="15"/>
      <c r="K27" s="15">
        <f t="shared" si="12"/>
        <v>0.4090516033574361</v>
      </c>
      <c r="L27" s="15">
        <f>L10</f>
        <v>0.26734194452824545</v>
      </c>
      <c r="M27" s="15">
        <f t="shared" si="13"/>
        <v>1.5300689313053855</v>
      </c>
      <c r="N27" s="15"/>
      <c r="O27" s="45">
        <f t="shared" si="14"/>
        <v>0.02597513427818199</v>
      </c>
      <c r="Q27" s="15"/>
      <c r="R27" s="16"/>
      <c r="S27" s="16"/>
      <c r="T27" s="16"/>
    </row>
    <row r="28" spans="1:20" s="2" customFormat="1" ht="12.75">
      <c r="A28" s="2">
        <v>2013</v>
      </c>
      <c r="B28" s="2" t="s">
        <v>174</v>
      </c>
      <c r="C28" s="2">
        <v>0.28700000000000003</v>
      </c>
      <c r="D28" s="2">
        <f t="shared" si="10"/>
        <v>0.713</v>
      </c>
      <c r="F28" s="16">
        <f t="shared" si="11"/>
        <v>0.5</v>
      </c>
      <c r="G28" s="16">
        <f t="shared" si="11"/>
        <v>0.34</v>
      </c>
      <c r="H28" s="16">
        <f t="shared" si="11"/>
        <v>0.624210541290313</v>
      </c>
      <c r="I28" s="16">
        <f t="shared" si="11"/>
        <v>0.016800000000000002</v>
      </c>
      <c r="K28" s="15">
        <f t="shared" si="12"/>
        <v>0.39720725508913746</v>
      </c>
      <c r="L28" s="15">
        <f>L10</f>
        <v>0.26734194452824545</v>
      </c>
      <c r="M28" s="15">
        <f t="shared" si="13"/>
        <v>1.4857648162545305</v>
      </c>
      <c r="O28" s="45">
        <f t="shared" si="14"/>
        <v>0.02323821400220827</v>
      </c>
      <c r="Q28" s="15"/>
      <c r="R28" s="16"/>
      <c r="S28" s="16"/>
      <c r="T28" s="16"/>
    </row>
    <row r="29" spans="1:15" s="2" customFormat="1" ht="12.75">
      <c r="A29" s="2">
        <v>2013</v>
      </c>
      <c r="B29" s="2" t="s">
        <v>175</v>
      </c>
      <c r="C29" s="15">
        <v>0.388</v>
      </c>
      <c r="D29" s="2">
        <f t="shared" si="10"/>
        <v>0.612</v>
      </c>
      <c r="E29" s="16"/>
      <c r="F29" s="16">
        <f aca="true" t="shared" si="15" ref="F29:I30">F28</f>
        <v>0.5</v>
      </c>
      <c r="G29" s="16">
        <f t="shared" si="15"/>
        <v>0.34</v>
      </c>
      <c r="H29" s="16">
        <f t="shared" si="15"/>
        <v>0.624210541290313</v>
      </c>
      <c r="I29" s="16">
        <f t="shared" si="15"/>
        <v>0.016800000000000002</v>
      </c>
      <c r="J29" s="15"/>
      <c r="K29" s="15">
        <f t="shared" si="12"/>
        <v>0.4104657066739812</v>
      </c>
      <c r="L29" s="15">
        <f>L11</f>
        <v>0.26734194452824545</v>
      </c>
      <c r="M29" s="15">
        <f t="shared" si="13"/>
        <v>1.5353584242019842</v>
      </c>
      <c r="N29" s="15"/>
      <c r="O29" s="45">
        <f t="shared" si="14"/>
        <v>0.026297067439646327</v>
      </c>
    </row>
    <row r="30" spans="1:15" s="2" customFormat="1" ht="12.75">
      <c r="A30" s="2">
        <v>2013</v>
      </c>
      <c r="B30" s="2" t="s">
        <v>176</v>
      </c>
      <c r="C30" s="2">
        <v>0.29</v>
      </c>
      <c r="D30" s="2">
        <f t="shared" si="10"/>
        <v>0.71</v>
      </c>
      <c r="F30" s="16">
        <f t="shared" si="15"/>
        <v>0.5</v>
      </c>
      <c r="G30" s="16">
        <f t="shared" si="15"/>
        <v>0.34</v>
      </c>
      <c r="H30" s="16">
        <f t="shared" si="15"/>
        <v>0.624210541290313</v>
      </c>
      <c r="I30" s="16">
        <f t="shared" si="15"/>
        <v>0.016800000000000002</v>
      </c>
      <c r="J30" s="15"/>
      <c r="K30" s="15">
        <f t="shared" si="12"/>
        <v>0.3978001692004131</v>
      </c>
      <c r="L30" s="15">
        <f>L12</f>
        <v>0.26734194452824545</v>
      </c>
      <c r="M30" s="15">
        <f t="shared" si="13"/>
        <v>1.487982628024853</v>
      </c>
      <c r="N30" s="15"/>
      <c r="O30" s="45">
        <f t="shared" si="14"/>
        <v>0.023376973969765347</v>
      </c>
    </row>
  </sheetData>
  <printOptions/>
  <pageMargins left="0.7875" right="0.7875" top="0.7875" bottom="0.7875" header="0.5" footer="0.5"/>
  <pageSetup fitToHeight="0"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H30"/>
  <sheetViews>
    <sheetView workbookViewId="0" topLeftCell="A1">
      <selection activeCell="A31" sqref="A31"/>
    </sheetView>
  </sheetViews>
  <sheetFormatPr defaultColWidth="9.140625" defaultRowHeight="12.75"/>
  <cols>
    <col min="1" max="16384" width="9.140625" style="71" customWidth="1"/>
  </cols>
  <sheetData>
    <row r="1" ht="12.75">
      <c r="A1" s="71" t="s">
        <v>856</v>
      </c>
    </row>
    <row r="3" spans="1:8" ht="12.75">
      <c r="A3" s="71" t="s">
        <v>898</v>
      </c>
      <c r="B3" s="71">
        <v>4.3</v>
      </c>
      <c r="C3" s="71">
        <v>3</v>
      </c>
      <c r="D3" s="71">
        <v>3.6</v>
      </c>
      <c r="E3" s="71">
        <v>3.7</v>
      </c>
      <c r="F3" s="71">
        <v>20</v>
      </c>
      <c r="G3" s="71">
        <v>3.7</v>
      </c>
      <c r="H3" s="71">
        <v>20</v>
      </c>
    </row>
    <row r="4" spans="1:8" ht="12.75">
      <c r="A4" s="71" t="s">
        <v>932</v>
      </c>
      <c r="B4" s="71">
        <v>3.4</v>
      </c>
      <c r="C4" s="71">
        <v>2.4</v>
      </c>
      <c r="D4" s="71">
        <v>4.8</v>
      </c>
      <c r="E4" s="71">
        <v>2.9</v>
      </c>
      <c r="F4" s="71">
        <v>6</v>
      </c>
      <c r="G4" s="71">
        <v>3.5</v>
      </c>
      <c r="H4" s="71">
        <v>6</v>
      </c>
    </row>
    <row r="5" spans="1:8" ht="12.75">
      <c r="A5" s="71" t="s">
        <v>895</v>
      </c>
      <c r="B5" s="71">
        <v>2.8</v>
      </c>
      <c r="C5" s="71">
        <v>3.8</v>
      </c>
      <c r="D5" s="71">
        <v>4.1</v>
      </c>
      <c r="E5" s="71">
        <v>3.3</v>
      </c>
      <c r="F5" s="71">
        <v>19</v>
      </c>
      <c r="G5" s="71">
        <v>3.4</v>
      </c>
      <c r="H5" s="71">
        <v>19</v>
      </c>
    </row>
    <row r="6" spans="1:8" ht="12.75">
      <c r="A6" s="71" t="s">
        <v>899</v>
      </c>
      <c r="B6" s="71">
        <v>2.6</v>
      </c>
      <c r="C6" s="71">
        <v>3.5</v>
      </c>
      <c r="D6" s="71">
        <v>3.1</v>
      </c>
      <c r="E6" s="71">
        <v>3.1</v>
      </c>
      <c r="F6" s="71">
        <v>18</v>
      </c>
      <c r="G6" s="71">
        <v>3.1</v>
      </c>
      <c r="H6" s="71">
        <v>18</v>
      </c>
    </row>
    <row r="7" spans="1:8" ht="12.75">
      <c r="A7" s="71" t="s">
        <v>891</v>
      </c>
      <c r="B7" s="71">
        <v>2.3</v>
      </c>
      <c r="C7" s="71">
        <v>3.6</v>
      </c>
      <c r="D7" s="71">
        <v>2.1</v>
      </c>
      <c r="E7" s="71">
        <v>3</v>
      </c>
      <c r="F7" s="71">
        <v>17</v>
      </c>
      <c r="G7" s="71">
        <v>2.8</v>
      </c>
      <c r="H7" s="71">
        <v>17</v>
      </c>
    </row>
    <row r="8" spans="1:8" ht="12.75">
      <c r="A8" s="71" t="s">
        <v>903</v>
      </c>
      <c r="B8" s="71">
        <v>2.8</v>
      </c>
      <c r="C8" s="71">
        <v>2.3</v>
      </c>
      <c r="D8" s="71">
        <v>3.1</v>
      </c>
      <c r="E8" s="71">
        <v>2.5</v>
      </c>
      <c r="F8" s="71">
        <v>15</v>
      </c>
      <c r="G8" s="71">
        <v>2.6</v>
      </c>
      <c r="H8" s="71">
        <v>16</v>
      </c>
    </row>
    <row r="9" spans="1:8" ht="12.75">
      <c r="A9" s="71" t="s">
        <v>1769</v>
      </c>
      <c r="B9" s="71">
        <v>2.4</v>
      </c>
      <c r="C9" s="71">
        <v>2.8</v>
      </c>
      <c r="D9" s="71">
        <v>2.8</v>
      </c>
      <c r="E9" s="71">
        <v>2.6</v>
      </c>
      <c r="F9" s="71">
        <v>16</v>
      </c>
      <c r="G9" s="71">
        <v>2.6</v>
      </c>
      <c r="H9" s="71">
        <v>15</v>
      </c>
    </row>
    <row r="10" spans="1:8" ht="12.75">
      <c r="A10" s="71" t="s">
        <v>900</v>
      </c>
      <c r="B10" s="71">
        <v>2.8</v>
      </c>
      <c r="C10" s="71">
        <v>1.6</v>
      </c>
      <c r="D10" s="71">
        <v>4.5</v>
      </c>
      <c r="E10" s="71">
        <v>2.2</v>
      </c>
      <c r="F10" s="71">
        <v>13</v>
      </c>
      <c r="G10" s="71">
        <v>2.6</v>
      </c>
      <c r="H10" s="71">
        <v>14</v>
      </c>
    </row>
    <row r="11" spans="1:8" ht="12.75">
      <c r="A11" s="71" t="s">
        <v>926</v>
      </c>
      <c r="B11" s="71">
        <v>3.1</v>
      </c>
      <c r="C11" s="71">
        <v>1.4</v>
      </c>
      <c r="D11" s="71">
        <v>4.1</v>
      </c>
      <c r="E11" s="71">
        <v>2.3</v>
      </c>
      <c r="F11" s="71">
        <v>5</v>
      </c>
      <c r="G11" s="71">
        <v>2.6</v>
      </c>
      <c r="H11" s="71">
        <v>5</v>
      </c>
    </row>
    <row r="12" spans="1:8" ht="12.75">
      <c r="A12" s="71" t="s">
        <v>888</v>
      </c>
      <c r="B12" s="71">
        <v>1.5</v>
      </c>
      <c r="C12" s="71">
        <v>2.8</v>
      </c>
      <c r="D12" s="71">
        <v>4.1</v>
      </c>
      <c r="E12" s="71">
        <v>2.1</v>
      </c>
      <c r="F12" s="71">
        <v>10</v>
      </c>
      <c r="G12" s="71">
        <v>2.5</v>
      </c>
      <c r="H12" s="71">
        <v>13</v>
      </c>
    </row>
    <row r="13" spans="1:8" ht="12.75">
      <c r="A13" s="71" t="s">
        <v>931</v>
      </c>
      <c r="B13" s="71">
        <v>2.6</v>
      </c>
      <c r="C13" s="71">
        <v>1.4</v>
      </c>
      <c r="D13" s="71">
        <v>4.4</v>
      </c>
      <c r="E13" s="71">
        <v>2</v>
      </c>
      <c r="F13" s="71">
        <v>4</v>
      </c>
      <c r="G13" s="71">
        <v>2.4</v>
      </c>
      <c r="H13" s="71">
        <v>4</v>
      </c>
    </row>
    <row r="14" spans="1:8" ht="12.75">
      <c r="A14" s="71" t="s">
        <v>887</v>
      </c>
      <c r="B14" s="71">
        <v>2.6</v>
      </c>
      <c r="C14" s="71">
        <v>1.8</v>
      </c>
      <c r="D14" s="71">
        <v>3.3</v>
      </c>
      <c r="E14" s="71">
        <v>2.2</v>
      </c>
      <c r="F14" s="71">
        <v>12</v>
      </c>
      <c r="G14" s="71">
        <v>2.3</v>
      </c>
      <c r="H14" s="71">
        <v>12</v>
      </c>
    </row>
    <row r="15" spans="1:8" ht="12.75">
      <c r="A15" s="71" t="s">
        <v>1739</v>
      </c>
      <c r="B15" s="71">
        <v>2.7</v>
      </c>
      <c r="C15" s="71">
        <v>2.1</v>
      </c>
      <c r="D15" s="71">
        <v>1.5</v>
      </c>
      <c r="E15" s="71">
        <v>2.4</v>
      </c>
      <c r="F15" s="71">
        <v>14</v>
      </c>
      <c r="G15" s="71">
        <v>2.3</v>
      </c>
      <c r="H15" s="71">
        <v>11</v>
      </c>
    </row>
    <row r="16" spans="1:8" ht="12.75">
      <c r="A16" s="71" t="s">
        <v>1487</v>
      </c>
      <c r="B16" s="71">
        <v>3.1</v>
      </c>
      <c r="C16" s="71">
        <v>1.2</v>
      </c>
      <c r="D16" s="71">
        <v>2.8</v>
      </c>
      <c r="E16" s="71">
        <v>2.1</v>
      </c>
      <c r="F16" s="71">
        <v>11</v>
      </c>
      <c r="G16" s="71">
        <v>2.2</v>
      </c>
      <c r="H16" s="71">
        <v>10</v>
      </c>
    </row>
    <row r="17" spans="1:8" ht="12.75">
      <c r="A17" s="71" t="s">
        <v>890</v>
      </c>
      <c r="B17" s="71">
        <v>2.1</v>
      </c>
      <c r="C17" s="71">
        <v>1.9</v>
      </c>
      <c r="D17" s="71">
        <v>2.4</v>
      </c>
      <c r="E17" s="71">
        <v>2</v>
      </c>
      <c r="F17" s="71">
        <v>9</v>
      </c>
      <c r="G17" s="71">
        <v>2.1</v>
      </c>
      <c r="H17" s="71">
        <v>9</v>
      </c>
    </row>
    <row r="18" spans="1:8" ht="12.75">
      <c r="A18" s="71" t="s">
        <v>1507</v>
      </c>
      <c r="B18" s="71">
        <v>2.8</v>
      </c>
      <c r="C18" s="71">
        <v>0.5</v>
      </c>
      <c r="D18" s="71">
        <v>4.3</v>
      </c>
      <c r="E18" s="71">
        <v>1.7</v>
      </c>
      <c r="F18" s="71">
        <v>3</v>
      </c>
      <c r="G18" s="71">
        <v>2.1</v>
      </c>
      <c r="H18" s="71">
        <v>3</v>
      </c>
    </row>
    <row r="19" spans="1:8" ht="12.75">
      <c r="A19" s="71" t="s">
        <v>930</v>
      </c>
      <c r="B19" s="71">
        <v>2.2</v>
      </c>
      <c r="C19" s="71">
        <v>1</v>
      </c>
      <c r="D19" s="71">
        <v>3.9</v>
      </c>
      <c r="E19" s="71">
        <v>1.6</v>
      </c>
      <c r="F19" s="71">
        <v>2</v>
      </c>
      <c r="G19" s="71">
        <v>2</v>
      </c>
      <c r="H19" s="71">
        <v>2</v>
      </c>
    </row>
    <row r="20" spans="1:8" ht="12.75">
      <c r="A20" s="71" t="s">
        <v>927</v>
      </c>
      <c r="B20" s="71">
        <v>2.1</v>
      </c>
      <c r="C20" s="71">
        <v>0.6</v>
      </c>
      <c r="D20" s="71">
        <v>3.4</v>
      </c>
      <c r="E20" s="71">
        <v>1.4</v>
      </c>
      <c r="F20" s="71">
        <v>1</v>
      </c>
      <c r="G20" s="71">
        <v>1.7</v>
      </c>
      <c r="H20" s="71">
        <v>1</v>
      </c>
    </row>
    <row r="21" spans="1:8" ht="12.75">
      <c r="A21" s="71" t="s">
        <v>889</v>
      </c>
      <c r="B21" s="71">
        <v>1.6</v>
      </c>
      <c r="C21" s="71">
        <v>0.9</v>
      </c>
      <c r="D21" s="71">
        <v>3.1</v>
      </c>
      <c r="E21" s="71">
        <v>1.2</v>
      </c>
      <c r="F21" s="71">
        <v>8</v>
      </c>
      <c r="G21" s="71">
        <v>1.5</v>
      </c>
      <c r="H21" s="71">
        <v>8</v>
      </c>
    </row>
    <row r="22" spans="1:8" ht="12.75">
      <c r="A22" s="71" t="s">
        <v>1794</v>
      </c>
      <c r="B22" s="71">
        <v>1.2</v>
      </c>
      <c r="C22" s="71">
        <v>0.9</v>
      </c>
      <c r="D22" s="71">
        <v>3.9</v>
      </c>
      <c r="E22" s="71">
        <v>1</v>
      </c>
      <c r="F22" s="71">
        <v>6</v>
      </c>
      <c r="G22" s="71">
        <v>1.5</v>
      </c>
      <c r="H22" s="71">
        <v>7</v>
      </c>
    </row>
    <row r="23" spans="1:8" ht="12.75">
      <c r="A23" s="71" t="s">
        <v>1677</v>
      </c>
      <c r="B23" s="71">
        <v>1</v>
      </c>
      <c r="C23" s="71">
        <v>0.9</v>
      </c>
      <c r="D23" s="71">
        <v>2.6</v>
      </c>
      <c r="E23" s="71">
        <v>0.9</v>
      </c>
      <c r="F23" s="71">
        <v>5</v>
      </c>
      <c r="G23" s="71">
        <v>1.2</v>
      </c>
      <c r="H23" s="71">
        <v>6</v>
      </c>
    </row>
    <row r="24" spans="1:8" ht="12.75">
      <c r="A24" s="71" t="s">
        <v>894</v>
      </c>
      <c r="B24" s="71">
        <v>1.6</v>
      </c>
      <c r="C24" s="71">
        <v>0.3</v>
      </c>
      <c r="D24" s="71">
        <v>2.1</v>
      </c>
      <c r="E24" s="71">
        <v>0.9</v>
      </c>
      <c r="F24" s="71">
        <v>4</v>
      </c>
      <c r="G24" s="71">
        <v>1.1</v>
      </c>
      <c r="H24" s="71">
        <v>5</v>
      </c>
    </row>
    <row r="25" spans="1:8" ht="12.75">
      <c r="A25" s="71" t="s">
        <v>1697</v>
      </c>
      <c r="B25" s="71">
        <v>0.9</v>
      </c>
      <c r="C25" s="71">
        <v>0.3</v>
      </c>
      <c r="D25" s="71">
        <v>3.4</v>
      </c>
      <c r="E25" s="71">
        <v>0.6</v>
      </c>
      <c r="F25" s="71">
        <v>3</v>
      </c>
      <c r="G25" s="71">
        <v>1.1</v>
      </c>
      <c r="H25" s="71">
        <v>4</v>
      </c>
    </row>
    <row r="26" spans="1:8" ht="12.75">
      <c r="A26" s="71" t="s">
        <v>1071</v>
      </c>
      <c r="B26" s="71">
        <v>0.8</v>
      </c>
      <c r="C26" s="71">
        <v>0.3</v>
      </c>
      <c r="D26" s="71">
        <v>2.9</v>
      </c>
      <c r="E26" s="71">
        <v>0.5</v>
      </c>
      <c r="F26" s="71">
        <v>2</v>
      </c>
      <c r="G26" s="71">
        <v>0.9</v>
      </c>
      <c r="H26" s="71">
        <v>2</v>
      </c>
    </row>
    <row r="27" spans="1:8" ht="12.75">
      <c r="A27" s="71" t="s">
        <v>855</v>
      </c>
      <c r="B27" s="71">
        <v>1.7</v>
      </c>
      <c r="C27" s="71">
        <v>0.4</v>
      </c>
      <c r="D27" s="71">
        <v>0.4</v>
      </c>
      <c r="E27" s="71">
        <v>1</v>
      </c>
      <c r="F27" s="71">
        <v>7</v>
      </c>
      <c r="G27" s="71">
        <v>0.9</v>
      </c>
      <c r="H27" s="71">
        <v>3</v>
      </c>
    </row>
    <row r="28" spans="1:8" ht="12.75">
      <c r="A28" s="71" t="s">
        <v>854</v>
      </c>
      <c r="B28" s="71">
        <v>0.2</v>
      </c>
      <c r="C28" s="71">
        <v>0.3</v>
      </c>
      <c r="D28" s="71">
        <v>2.9</v>
      </c>
      <c r="E28" s="71">
        <v>0.2</v>
      </c>
      <c r="F28" s="71">
        <v>1</v>
      </c>
      <c r="G28" s="71">
        <v>0.7</v>
      </c>
      <c r="H28" s="71">
        <v>1</v>
      </c>
    </row>
    <row r="30" ht="12.75">
      <c r="A30" s="71" t="s">
        <v>857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1"/>
  <sheetViews>
    <sheetView workbookViewId="0" topLeftCell="A1">
      <selection activeCell="J3" sqref="J3"/>
    </sheetView>
  </sheetViews>
  <sheetFormatPr defaultColWidth="9.140625" defaultRowHeight="12.75"/>
  <cols>
    <col min="1" max="2" width="9.00390625" style="1" customWidth="1"/>
    <col min="3" max="3" width="11.8515625" style="1" customWidth="1"/>
    <col min="4" max="4" width="15.57421875" style="1" customWidth="1"/>
    <col min="5" max="5" width="14.00390625" style="1" customWidth="1"/>
    <col min="6" max="6" width="21.140625" style="1" customWidth="1"/>
    <col min="7" max="7" width="15.8515625" style="1" customWidth="1"/>
    <col min="8" max="8" width="20.7109375" style="1" customWidth="1"/>
    <col min="9" max="9" width="19.140625" style="1" customWidth="1"/>
    <col min="10" max="10" width="17.28125" style="1" customWidth="1"/>
    <col min="11" max="16384" width="9.00390625" style="1" customWidth="1"/>
  </cols>
  <sheetData>
    <row r="1" s="2" customFormat="1" ht="14.25">
      <c r="A1" s="2" t="s">
        <v>842</v>
      </c>
    </row>
    <row r="2" s="2" customFormat="1" ht="12.75"/>
    <row r="3" spans="3:10" s="2" customFormat="1" ht="14.25">
      <c r="C3" s="2" t="s">
        <v>2853</v>
      </c>
      <c r="D3" s="2" t="s">
        <v>2854</v>
      </c>
      <c r="E3" s="2" t="s">
        <v>2855</v>
      </c>
      <c r="F3" s="2" t="s">
        <v>2856</v>
      </c>
      <c r="G3" s="2" t="s">
        <v>844</v>
      </c>
      <c r="H3" s="2" t="s">
        <v>847</v>
      </c>
      <c r="I3" s="2" t="s">
        <v>2857</v>
      </c>
      <c r="J3" s="2" t="s">
        <v>2858</v>
      </c>
    </row>
    <row r="4" s="2" customFormat="1" ht="12.75"/>
    <row r="5" spans="1:10" s="2" customFormat="1" ht="12.75">
      <c r="A5" s="2" t="s">
        <v>2859</v>
      </c>
      <c r="C5" s="3">
        <v>67.8</v>
      </c>
      <c r="D5" s="3">
        <v>63.4</v>
      </c>
      <c r="E5" s="3">
        <v>6.1</v>
      </c>
      <c r="F5" s="3">
        <v>58.6</v>
      </c>
      <c r="G5" s="3">
        <v>7.5</v>
      </c>
      <c r="H5" s="3">
        <v>24.5</v>
      </c>
      <c r="I5" s="4">
        <v>6</v>
      </c>
      <c r="J5" s="3">
        <v>55.6</v>
      </c>
    </row>
    <row r="6" s="2" customFormat="1" ht="12.75"/>
    <row r="7" spans="1:10" s="2" customFormat="1" ht="12.75">
      <c r="A7" s="2" t="s">
        <v>2860</v>
      </c>
      <c r="C7" s="3">
        <v>73</v>
      </c>
      <c r="D7" s="3">
        <v>69.3</v>
      </c>
      <c r="E7" s="3">
        <v>20.2</v>
      </c>
      <c r="F7" s="3">
        <v>63.1</v>
      </c>
      <c r="G7" s="3">
        <v>37.5</v>
      </c>
      <c r="H7" s="3">
        <v>30</v>
      </c>
      <c r="I7" s="4">
        <v>4.3</v>
      </c>
      <c r="J7" s="3">
        <v>18.7</v>
      </c>
    </row>
    <row r="8" spans="1:10" s="2" customFormat="1" ht="12.75">
      <c r="A8" s="2" t="s">
        <v>2861</v>
      </c>
      <c r="C8" s="3">
        <v>64.8</v>
      </c>
      <c r="D8" s="3">
        <v>59.9</v>
      </c>
      <c r="E8" s="3">
        <v>19.1</v>
      </c>
      <c r="F8" s="3">
        <v>51.4</v>
      </c>
      <c r="G8" s="3">
        <v>37.4</v>
      </c>
      <c r="H8" s="3">
        <v>26.6</v>
      </c>
      <c r="I8" s="4">
        <v>7.3</v>
      </c>
      <c r="J8" s="3">
        <v>48.6</v>
      </c>
    </row>
    <row r="9" spans="1:10" s="2" customFormat="1" ht="12.75">
      <c r="A9" s="2" t="s">
        <v>2862</v>
      </c>
      <c r="C9" s="3">
        <v>79.6</v>
      </c>
      <c r="D9" s="3">
        <v>75.9</v>
      </c>
      <c r="E9" s="3">
        <v>20</v>
      </c>
      <c r="F9" s="3">
        <v>71.7</v>
      </c>
      <c r="G9" s="3">
        <v>30.3</v>
      </c>
      <c r="H9" s="3">
        <v>57.9</v>
      </c>
      <c r="I9" s="4">
        <v>4.5</v>
      </c>
      <c r="J9" s="3">
        <v>19</v>
      </c>
    </row>
    <row r="10" spans="1:10" s="2" customFormat="1" ht="12.75">
      <c r="A10" s="2" t="s">
        <v>2863</v>
      </c>
      <c r="C10" s="3">
        <v>74.9</v>
      </c>
      <c r="D10" s="3">
        <v>68.1</v>
      </c>
      <c r="E10" s="3">
        <v>12.8</v>
      </c>
      <c r="F10" s="3">
        <v>66.2</v>
      </c>
      <c r="G10" s="3">
        <v>17.5</v>
      </c>
      <c r="H10" s="3">
        <v>47.8</v>
      </c>
      <c r="I10" s="4">
        <v>9.1</v>
      </c>
      <c r="J10" s="3">
        <v>24.7</v>
      </c>
    </row>
    <row r="11" spans="1:10" s="2" customFormat="1" ht="12.75">
      <c r="A11" s="2" t="s">
        <v>2864</v>
      </c>
      <c r="C11" s="3">
        <v>69.1</v>
      </c>
      <c r="D11" s="3">
        <v>63</v>
      </c>
      <c r="E11" s="3">
        <v>16.1</v>
      </c>
      <c r="F11" s="3">
        <v>56.7</v>
      </c>
      <c r="G11" s="3">
        <v>29.4</v>
      </c>
      <c r="H11" s="3">
        <v>34.8</v>
      </c>
      <c r="I11" s="4">
        <v>8.8</v>
      </c>
      <c r="J11" s="3">
        <v>31.3</v>
      </c>
    </row>
    <row r="12" spans="1:10" s="2" customFormat="1" ht="12.75">
      <c r="A12" s="2" t="s">
        <v>2865</v>
      </c>
      <c r="C12" s="3">
        <v>71.5</v>
      </c>
      <c r="D12" s="3">
        <v>65.3</v>
      </c>
      <c r="E12" s="3">
        <v>21.3</v>
      </c>
      <c r="F12" s="3">
        <v>58.8</v>
      </c>
      <c r="G12" s="3" t="s">
        <v>2866</v>
      </c>
      <c r="H12" s="3">
        <v>38.6</v>
      </c>
      <c r="I12" s="4">
        <v>8.6</v>
      </c>
      <c r="J12" s="3">
        <v>46.7</v>
      </c>
    </row>
    <row r="13" spans="1:10" s="2" customFormat="1" ht="12.75">
      <c r="A13" s="2" t="s">
        <v>2867</v>
      </c>
      <c r="C13" s="3">
        <v>63.1</v>
      </c>
      <c r="D13" s="3">
        <v>56.7</v>
      </c>
      <c r="E13" s="3">
        <v>4.5</v>
      </c>
      <c r="F13" s="3">
        <v>42.5</v>
      </c>
      <c r="G13" s="3">
        <v>8.1</v>
      </c>
      <c r="H13" s="3">
        <v>39.7</v>
      </c>
      <c r="I13" s="4">
        <v>10</v>
      </c>
      <c r="J13" s="3">
        <v>51.2</v>
      </c>
    </row>
    <row r="14" spans="1:10" s="2" customFormat="1" ht="12.75">
      <c r="A14" s="2" t="s">
        <v>2868</v>
      </c>
      <c r="C14" s="3">
        <v>68.4</v>
      </c>
      <c r="D14" s="3">
        <v>65.3</v>
      </c>
      <c r="E14" s="3">
        <v>16.5</v>
      </c>
      <c r="F14" s="3">
        <v>55.4</v>
      </c>
      <c r="G14" s="3">
        <v>30.4</v>
      </c>
      <c r="H14" s="3">
        <v>48.1</v>
      </c>
      <c r="I14" s="4">
        <v>4.4</v>
      </c>
      <c r="J14" s="3">
        <v>29.8</v>
      </c>
    </row>
    <row r="15" spans="1:10" s="2" customFormat="1" ht="12.75">
      <c r="A15" s="2" t="s">
        <v>2869</v>
      </c>
      <c r="C15" s="3">
        <v>61.1</v>
      </c>
      <c r="D15" s="3">
        <v>55.5</v>
      </c>
      <c r="E15" s="3">
        <v>8.6</v>
      </c>
      <c r="F15" s="3">
        <v>42</v>
      </c>
      <c r="G15" s="3">
        <v>16.9</v>
      </c>
      <c r="H15" s="3">
        <v>28.9</v>
      </c>
      <c r="I15" s="4">
        <v>9</v>
      </c>
      <c r="J15" s="3">
        <v>59.1</v>
      </c>
    </row>
    <row r="16" spans="1:10" s="2" customFormat="1" ht="12.75">
      <c r="A16" s="2" t="s">
        <v>2870</v>
      </c>
      <c r="C16" s="3">
        <v>65.5</v>
      </c>
      <c r="D16" s="3">
        <v>63.7</v>
      </c>
      <c r="E16" s="3">
        <v>10.6</v>
      </c>
      <c r="F16" s="3">
        <v>51.6</v>
      </c>
      <c r="G16" s="3">
        <v>24.6</v>
      </c>
      <c r="H16" s="3">
        <v>28.3</v>
      </c>
      <c r="I16" s="4">
        <v>2.8</v>
      </c>
      <c r="J16" s="3">
        <v>27.4</v>
      </c>
    </row>
    <row r="17" spans="1:10" s="2" customFormat="1" ht="12.75">
      <c r="A17" s="2" t="s">
        <v>2871</v>
      </c>
      <c r="C17" s="3">
        <v>76.5</v>
      </c>
      <c r="D17" s="3">
        <v>74.4</v>
      </c>
      <c r="E17" s="3">
        <v>43.9</v>
      </c>
      <c r="F17" s="3">
        <v>66.2</v>
      </c>
      <c r="G17" s="3">
        <v>73.1</v>
      </c>
      <c r="H17" s="3">
        <v>42.3</v>
      </c>
      <c r="I17" s="4">
        <v>2.7</v>
      </c>
      <c r="J17" s="3">
        <v>25.7</v>
      </c>
    </row>
    <row r="18" spans="1:10" s="2" customFormat="1" ht="12.75">
      <c r="A18" s="2" t="s">
        <v>2872</v>
      </c>
      <c r="C18" s="3">
        <v>72.1</v>
      </c>
      <c r="D18" s="3">
        <v>68.2</v>
      </c>
      <c r="E18" s="3">
        <v>11.2</v>
      </c>
      <c r="F18" s="3">
        <v>60.8</v>
      </c>
      <c r="G18" s="3">
        <v>16.3</v>
      </c>
      <c r="H18" s="3">
        <v>50.9</v>
      </c>
      <c r="I18" s="4">
        <v>5.1</v>
      </c>
      <c r="J18" s="3">
        <v>34.4</v>
      </c>
    </row>
    <row r="19" spans="1:10" s="2" customFormat="1" ht="12.75">
      <c r="A19" s="2" t="s">
        <v>2873</v>
      </c>
      <c r="C19" s="3">
        <v>66</v>
      </c>
      <c r="D19" s="3">
        <v>58.4</v>
      </c>
      <c r="E19" s="3">
        <v>7.9</v>
      </c>
      <c r="F19" s="3">
        <v>44.1</v>
      </c>
      <c r="G19" s="3">
        <v>16.7</v>
      </c>
      <c r="H19" s="3">
        <v>39.7</v>
      </c>
      <c r="I19" s="4">
        <v>11.3</v>
      </c>
      <c r="J19" s="3">
        <v>34.2</v>
      </c>
    </row>
    <row r="20" spans="1:10" s="2" customFormat="1" ht="12.75">
      <c r="A20" s="2" t="s">
        <v>2874</v>
      </c>
      <c r="C20" s="3">
        <v>77.6</v>
      </c>
      <c r="D20" s="3">
        <v>73.6</v>
      </c>
      <c r="E20" s="3">
        <v>21.5</v>
      </c>
      <c r="F20" s="3">
        <v>72.2</v>
      </c>
      <c r="G20" s="3">
        <v>33.1</v>
      </c>
      <c r="H20" s="3">
        <v>68</v>
      </c>
      <c r="I20" s="4">
        <v>4.9</v>
      </c>
      <c r="J20" s="3">
        <v>19.9</v>
      </c>
    </row>
    <row r="21" spans="1:10" s="2" customFormat="1" ht="12.75">
      <c r="A21" s="2" t="s">
        <v>2875</v>
      </c>
      <c r="C21" s="3">
        <v>75.6</v>
      </c>
      <c r="D21" s="3">
        <v>71.7</v>
      </c>
      <c r="E21" s="3">
        <v>24.9</v>
      </c>
      <c r="F21" s="3">
        <v>65.3</v>
      </c>
      <c r="G21" s="3">
        <v>43.9</v>
      </c>
      <c r="H21" s="3">
        <v>53.5</v>
      </c>
      <c r="I21" s="4">
        <v>5.1</v>
      </c>
      <c r="J21" s="3">
        <v>21.9</v>
      </c>
    </row>
    <row r="22" spans="3:10" s="2" customFormat="1" ht="12.75">
      <c r="C22" s="3"/>
      <c r="D22" s="3"/>
      <c r="E22" s="3"/>
      <c r="F22" s="3"/>
      <c r="G22" s="3"/>
      <c r="H22" s="3"/>
      <c r="I22" s="4"/>
      <c r="J22" s="3"/>
    </row>
    <row r="23" spans="1:10" s="2" customFormat="1" ht="12.75">
      <c r="A23" s="2" t="s">
        <v>2876</v>
      </c>
      <c r="C23" s="3">
        <v>71.2</v>
      </c>
      <c r="D23" s="3">
        <v>68.6</v>
      </c>
      <c r="E23" s="3" t="s">
        <v>2877</v>
      </c>
      <c r="F23" s="3">
        <v>59.1</v>
      </c>
      <c r="G23" s="3" t="s">
        <v>2878</v>
      </c>
      <c r="H23" s="3">
        <v>49.4</v>
      </c>
      <c r="I23" s="4">
        <v>3.8</v>
      </c>
      <c r="J23" s="3">
        <v>21.1</v>
      </c>
    </row>
    <row r="24" spans="1:10" s="2" customFormat="1" ht="12.75">
      <c r="A24" s="2" t="s">
        <v>2879</v>
      </c>
      <c r="C24" s="3">
        <v>70.6</v>
      </c>
      <c r="D24" s="3">
        <v>65.4</v>
      </c>
      <c r="E24" s="3">
        <v>4.9</v>
      </c>
      <c r="F24" s="3">
        <v>57</v>
      </c>
      <c r="G24" s="3">
        <v>8.3</v>
      </c>
      <c r="H24" s="3">
        <v>40.8</v>
      </c>
      <c r="I24" s="4">
        <v>7.3</v>
      </c>
      <c r="J24" s="3">
        <v>50.2</v>
      </c>
    </row>
    <row r="25" spans="1:10" s="2" customFormat="1" ht="12.75">
      <c r="A25" s="2" t="s">
        <v>2880</v>
      </c>
      <c r="C25" s="3">
        <v>69.3</v>
      </c>
      <c r="D25" s="3">
        <v>62</v>
      </c>
      <c r="E25" s="3">
        <v>7.7</v>
      </c>
      <c r="F25" s="3">
        <v>57.9</v>
      </c>
      <c r="G25" s="3">
        <v>10.7</v>
      </c>
      <c r="H25" s="3">
        <v>51.6</v>
      </c>
      <c r="I25" s="4">
        <v>9.1</v>
      </c>
      <c r="J25" s="3">
        <v>52.4</v>
      </c>
    </row>
    <row r="26" spans="1:10" s="2" customFormat="1" ht="12.75">
      <c r="A26" s="2" t="s">
        <v>2881</v>
      </c>
      <c r="C26" s="3">
        <v>60.1</v>
      </c>
      <c r="D26" s="3">
        <v>56.6</v>
      </c>
      <c r="E26" s="3">
        <v>3.6</v>
      </c>
      <c r="F26" s="3">
        <v>50</v>
      </c>
      <c r="G26" s="3">
        <v>5.1</v>
      </c>
      <c r="H26" s="3">
        <v>26.6</v>
      </c>
      <c r="I26" s="4">
        <v>5.6</v>
      </c>
      <c r="J26" s="3">
        <v>43.6</v>
      </c>
    </row>
    <row r="27" spans="1:10" s="2" customFormat="1" ht="12.75">
      <c r="A27" s="2" t="s">
        <v>2882</v>
      </c>
      <c r="C27" s="3">
        <v>68.8</v>
      </c>
      <c r="D27" s="3">
        <v>60.4</v>
      </c>
      <c r="E27" s="3" t="s">
        <v>2883</v>
      </c>
      <c r="F27" s="3">
        <v>56.8</v>
      </c>
      <c r="G27" s="3" t="s">
        <v>2884</v>
      </c>
      <c r="H27" s="3">
        <v>41.7</v>
      </c>
      <c r="I27" s="4">
        <v>12.8</v>
      </c>
      <c r="J27" s="3">
        <v>45.3</v>
      </c>
    </row>
    <row r="28" spans="1:10" s="2" customFormat="1" ht="12.75">
      <c r="A28" s="2" t="s">
        <v>2885</v>
      </c>
      <c r="C28" s="3">
        <v>69.6</v>
      </c>
      <c r="D28" s="3">
        <v>59.9</v>
      </c>
      <c r="E28" s="3" t="s">
        <v>2886</v>
      </c>
      <c r="F28" s="3">
        <v>57.2</v>
      </c>
      <c r="G28" s="3" t="s">
        <v>2887</v>
      </c>
      <c r="H28" s="3">
        <v>41.6</v>
      </c>
      <c r="I28" s="4">
        <v>13.1</v>
      </c>
      <c r="J28" s="3">
        <v>53.5</v>
      </c>
    </row>
    <row r="29" spans="1:10" s="2" customFormat="1" ht="12.75">
      <c r="A29" s="2" t="s">
        <v>2888</v>
      </c>
      <c r="C29" s="3">
        <v>58.6</v>
      </c>
      <c r="D29" s="3">
        <v>54.5</v>
      </c>
      <c r="E29" s="3">
        <v>8.3</v>
      </c>
      <c r="F29" s="3">
        <v>33.6</v>
      </c>
      <c r="G29" s="3">
        <v>18.2</v>
      </c>
      <c r="H29" s="3">
        <v>30.3</v>
      </c>
      <c r="I29" s="4">
        <v>7.4</v>
      </c>
      <c r="J29" s="3">
        <v>42.8</v>
      </c>
    </row>
    <row r="30" spans="1:10" s="2" customFormat="1" ht="12.75">
      <c r="A30" s="2" t="s">
        <v>2889</v>
      </c>
      <c r="C30" s="3">
        <v>64.6</v>
      </c>
      <c r="D30" s="3">
        <v>51.5</v>
      </c>
      <c r="E30" s="3">
        <v>10.8</v>
      </c>
      <c r="F30" s="3">
        <v>46.2</v>
      </c>
      <c r="G30" s="3">
        <v>13.4</v>
      </c>
      <c r="H30" s="3">
        <v>26.1</v>
      </c>
      <c r="I30" s="4">
        <v>19.9</v>
      </c>
      <c r="J30" s="3">
        <v>54.7</v>
      </c>
    </row>
    <row r="31" spans="1:10" s="2" customFormat="1" ht="12.75">
      <c r="A31" s="2" t="s">
        <v>2890</v>
      </c>
      <c r="C31" s="3">
        <v>69.9</v>
      </c>
      <c r="D31" s="3">
        <v>56.8</v>
      </c>
      <c r="E31" s="3">
        <v>1.9</v>
      </c>
      <c r="F31" s="3">
        <v>51.4</v>
      </c>
      <c r="G31" s="3">
        <v>2.7</v>
      </c>
      <c r="H31" s="3">
        <v>22.8</v>
      </c>
      <c r="I31" s="4">
        <v>18.6</v>
      </c>
      <c r="J31" s="3">
        <v>65.1</v>
      </c>
    </row>
    <row r="32" spans="3:10" s="2" customFormat="1" ht="12.75">
      <c r="C32" s="3"/>
      <c r="D32" s="3"/>
      <c r="E32" s="3"/>
      <c r="F32" s="3"/>
      <c r="G32" s="3"/>
      <c r="H32" s="3"/>
      <c r="I32" s="4"/>
      <c r="J32" s="3"/>
    </row>
    <row r="33" spans="1:10" s="2" customFormat="1" ht="12.75">
      <c r="A33" s="2" t="s">
        <v>967</v>
      </c>
      <c r="C33" s="3">
        <v>69.7</v>
      </c>
      <c r="D33" s="3">
        <v>64.3</v>
      </c>
      <c r="E33" s="3">
        <v>18.1</v>
      </c>
      <c r="F33" s="3">
        <v>55.6</v>
      </c>
      <c r="G33" s="3">
        <v>33.5</v>
      </c>
      <c r="H33" s="3">
        <v>40.1</v>
      </c>
      <c r="I33" s="4">
        <v>7.7</v>
      </c>
      <c r="J33" s="3">
        <v>39.3</v>
      </c>
    </row>
    <row r="34" spans="1:10" s="2" customFormat="1" ht="12.75">
      <c r="A34" s="2" t="s">
        <v>845</v>
      </c>
      <c r="C34" s="3">
        <v>65.8</v>
      </c>
      <c r="D34" s="3">
        <v>55.9</v>
      </c>
      <c r="E34" s="3">
        <v>8</v>
      </c>
      <c r="F34" s="3">
        <v>50.1</v>
      </c>
      <c r="G34" s="3">
        <v>10.4</v>
      </c>
      <c r="H34" s="3">
        <v>30.4</v>
      </c>
      <c r="I34" s="4">
        <v>14.8</v>
      </c>
      <c r="J34" s="3">
        <v>54.5</v>
      </c>
    </row>
    <row r="35" spans="1:10" s="2" customFormat="1" ht="12.75">
      <c r="A35" s="2" t="s">
        <v>968</v>
      </c>
      <c r="C35" s="3">
        <v>69</v>
      </c>
      <c r="D35" s="3">
        <v>62.9</v>
      </c>
      <c r="E35" s="3">
        <v>16.7</v>
      </c>
      <c r="F35" s="3">
        <v>54.7</v>
      </c>
      <c r="G35" s="3">
        <v>30</v>
      </c>
      <c r="H35" s="3">
        <v>38.7</v>
      </c>
      <c r="I35" s="4">
        <v>8.9</v>
      </c>
      <c r="J35" s="3">
        <v>43.4</v>
      </c>
    </row>
    <row r="36" spans="3:10" s="2" customFormat="1" ht="12.75">
      <c r="C36" s="3"/>
      <c r="D36" s="3"/>
      <c r="E36" s="3"/>
      <c r="F36" s="3"/>
      <c r="G36" s="3"/>
      <c r="H36" s="3"/>
      <c r="I36" s="4"/>
      <c r="J36" s="3"/>
    </row>
    <row r="37" spans="1:10" s="2" customFormat="1" ht="12.75">
      <c r="A37" s="2" t="s">
        <v>661</v>
      </c>
      <c r="C37" s="3"/>
      <c r="D37" s="3"/>
      <c r="E37" s="3"/>
      <c r="F37" s="3"/>
      <c r="G37" s="3"/>
      <c r="H37" s="3"/>
      <c r="I37" s="4"/>
      <c r="J37" s="3"/>
    </row>
    <row r="38" s="2" customFormat="1" ht="12.75"/>
    <row r="39" s="2" customFormat="1" ht="14.25">
      <c r="A39" s="69" t="s">
        <v>843</v>
      </c>
    </row>
    <row r="40" s="2" customFormat="1" ht="14.25">
      <c r="A40" s="70" t="s">
        <v>846</v>
      </c>
    </row>
    <row r="41" ht="14.25">
      <c r="A41" s="70" t="s">
        <v>848</v>
      </c>
    </row>
  </sheetData>
  <printOptions/>
  <pageMargins left="0.7875" right="0.7875" top="0.7875" bottom="0.7875" header="0.5" footer="0.5"/>
  <pageSetup fitToHeight="0" horizontalDpi="300" verticalDpi="300" orientation="landscape" paperSize="9" scale="80" r:id="rId1"/>
</worksheet>
</file>

<file path=xl/worksheets/sheet20.xml><?xml version="1.0" encoding="utf-8"?>
<worksheet xmlns="http://schemas.openxmlformats.org/spreadsheetml/2006/main" xmlns:r="http://schemas.openxmlformats.org/officeDocument/2006/relationships">
  <dimension ref="A1:I50"/>
  <sheetViews>
    <sheetView workbookViewId="0" topLeftCell="A5">
      <selection activeCell="F5" sqref="F5"/>
    </sheetView>
  </sheetViews>
  <sheetFormatPr defaultColWidth="9.00390625" defaultRowHeight="12.75"/>
  <cols>
    <col min="1" max="5" width="9.00390625" style="1" customWidth="1"/>
    <col min="6" max="6" width="9.00390625" style="104" customWidth="1"/>
    <col min="7" max="16384" width="9.00390625" style="1" customWidth="1"/>
  </cols>
  <sheetData>
    <row r="1" s="2" customFormat="1" ht="12.75">
      <c r="A1" s="2" t="s">
        <v>177</v>
      </c>
    </row>
    <row r="2" s="2" customFormat="1" ht="12.75">
      <c r="A2" s="2" t="s">
        <v>178</v>
      </c>
    </row>
    <row r="3" s="2" customFormat="1" ht="12.75"/>
    <row r="4" s="2" customFormat="1" ht="12.75"/>
    <row r="5" spans="1:3" s="2" customFormat="1" ht="12.75">
      <c r="A5" s="2" t="s">
        <v>179</v>
      </c>
      <c r="B5" s="2" t="s">
        <v>180</v>
      </c>
      <c r="C5" s="2" t="s">
        <v>181</v>
      </c>
    </row>
    <row r="6" spans="1:3" s="2" customFormat="1" ht="12.75">
      <c r="A6" s="2" t="s">
        <v>182</v>
      </c>
      <c r="B6" s="2" t="s">
        <v>183</v>
      </c>
      <c r="C6" s="2" t="s">
        <v>184</v>
      </c>
    </row>
    <row r="7" spans="1:3" s="2" customFormat="1" ht="12.75">
      <c r="A7" s="2" t="s">
        <v>185</v>
      </c>
      <c r="B7" s="2" t="s">
        <v>186</v>
      </c>
      <c r="C7" s="2" t="s">
        <v>187</v>
      </c>
    </row>
    <row r="8" spans="1:3" s="2" customFormat="1" ht="12.75">
      <c r="A8" s="2" t="s">
        <v>188</v>
      </c>
      <c r="B8" s="2" t="s">
        <v>189</v>
      </c>
      <c r="C8" s="2" t="s">
        <v>190</v>
      </c>
    </row>
    <row r="9" s="2" customFormat="1" ht="12.75"/>
    <row r="10" s="2" customFormat="1" ht="12.75"/>
    <row r="11" spans="1:2" s="2" customFormat="1" ht="12.75">
      <c r="A11" s="2" t="s">
        <v>191</v>
      </c>
      <c r="B11" s="2" t="s">
        <v>192</v>
      </c>
    </row>
    <row r="12" spans="1:2" s="2" customFormat="1" ht="12.75">
      <c r="A12" s="2" t="s">
        <v>193</v>
      </c>
      <c r="B12" s="2" t="s">
        <v>194</v>
      </c>
    </row>
    <row r="13" spans="1:3" s="2" customFormat="1" ht="12.75">
      <c r="A13" s="2" t="s">
        <v>195</v>
      </c>
      <c r="B13" s="2" t="s">
        <v>196</v>
      </c>
      <c r="C13" s="2" t="s">
        <v>197</v>
      </c>
    </row>
    <row r="14" s="2" customFormat="1" ht="12.75"/>
    <row r="15" spans="2:3" s="2" customFormat="1" ht="12.75">
      <c r="B15" s="2" t="s">
        <v>198</v>
      </c>
      <c r="C15" s="2" t="s">
        <v>199</v>
      </c>
    </row>
    <row r="16" s="2" customFormat="1" ht="12.75">
      <c r="A16" s="2" t="s">
        <v>200</v>
      </c>
    </row>
    <row r="17" s="2" customFormat="1" ht="12.75"/>
    <row r="18" spans="1:9" s="2" customFormat="1" ht="12.75">
      <c r="A18" s="2" t="s">
        <v>201</v>
      </c>
      <c r="C18" s="3">
        <v>48.1</v>
      </c>
      <c r="D18" s="3"/>
      <c r="F18" s="2">
        <v>1933</v>
      </c>
      <c r="H18" s="3"/>
      <c r="I18" s="3"/>
    </row>
    <row r="19" spans="3:9" s="2" customFormat="1" ht="12.75">
      <c r="C19" s="3"/>
      <c r="D19" s="3"/>
      <c r="H19" s="3"/>
      <c r="I19" s="3"/>
    </row>
    <row r="20" spans="1:9" s="2" customFormat="1" ht="12.75">
      <c r="A20" s="2" t="s">
        <v>202</v>
      </c>
      <c r="C20" s="3">
        <v>51.3</v>
      </c>
      <c r="D20" s="3"/>
      <c r="F20" s="3">
        <v>8170</v>
      </c>
      <c r="H20" s="3"/>
      <c r="I20" s="3"/>
    </row>
    <row r="21" spans="1:9" s="2" customFormat="1" ht="12.75">
      <c r="A21" s="2" t="s">
        <v>203</v>
      </c>
      <c r="C21" s="3">
        <v>50.5</v>
      </c>
      <c r="D21" s="3"/>
      <c r="F21" s="3">
        <v>10275</v>
      </c>
      <c r="H21" s="3"/>
      <c r="I21" s="3"/>
    </row>
    <row r="22" spans="1:9" s="2" customFormat="1" ht="12.75">
      <c r="A22" s="2" t="s">
        <v>204</v>
      </c>
      <c r="C22" s="3">
        <v>55.8</v>
      </c>
      <c r="D22" s="3"/>
      <c r="F22" s="3">
        <v>5369</v>
      </c>
      <c r="H22" s="3"/>
      <c r="I22" s="3"/>
    </row>
    <row r="23" spans="1:9" s="2" customFormat="1" ht="12.75">
      <c r="A23" s="2" t="s">
        <v>205</v>
      </c>
      <c r="C23" s="3">
        <v>50.1</v>
      </c>
      <c r="D23" s="3"/>
      <c r="F23" s="3">
        <v>5184</v>
      </c>
      <c r="H23" s="3"/>
      <c r="I23" s="3"/>
    </row>
    <row r="24" spans="1:9" s="2" customFormat="1" ht="12.75">
      <c r="A24" s="2" t="s">
        <v>206</v>
      </c>
      <c r="C24" s="3">
        <v>53.5</v>
      </c>
      <c r="D24" s="3"/>
      <c r="F24" s="3">
        <v>59925</v>
      </c>
      <c r="H24" s="3"/>
      <c r="I24" s="3"/>
    </row>
    <row r="25" spans="1:9" s="2" customFormat="1" ht="12.75">
      <c r="A25" s="2" t="s">
        <v>207</v>
      </c>
      <c r="C25" s="3">
        <v>48.5</v>
      </c>
      <c r="D25" s="3"/>
      <c r="F25" s="3">
        <v>82355</v>
      </c>
      <c r="H25" s="3"/>
      <c r="I25" s="3"/>
    </row>
    <row r="26" spans="1:9" s="2" customFormat="1" ht="12.75">
      <c r="A26" s="2" t="s">
        <v>208</v>
      </c>
      <c r="C26" s="3">
        <v>46.8</v>
      </c>
      <c r="D26" s="3"/>
      <c r="F26" s="3">
        <v>10695</v>
      </c>
      <c r="H26" s="3"/>
      <c r="I26" s="3"/>
    </row>
    <row r="27" spans="1:9" s="2" customFormat="1" ht="12.75">
      <c r="A27" s="2" t="s">
        <v>209</v>
      </c>
      <c r="C27" s="3">
        <v>33.3</v>
      </c>
      <c r="D27" s="3"/>
      <c r="F27" s="3">
        <v>3883</v>
      </c>
      <c r="H27" s="3"/>
      <c r="I27" s="3"/>
    </row>
    <row r="28" spans="1:9" s="2" customFormat="1" ht="12.75">
      <c r="A28" s="2" t="s">
        <v>210</v>
      </c>
      <c r="C28" s="3">
        <v>48</v>
      </c>
      <c r="D28" s="3"/>
      <c r="F28" s="3">
        <v>57927</v>
      </c>
      <c r="H28" s="3"/>
      <c r="I28" s="3"/>
    </row>
    <row r="29" spans="1:9" s="2" customFormat="1" ht="12.75">
      <c r="A29" s="2" t="s">
        <v>211</v>
      </c>
      <c r="C29" s="3">
        <v>44</v>
      </c>
      <c r="D29" s="3"/>
      <c r="F29" s="3">
        <v>449</v>
      </c>
      <c r="H29" s="3"/>
      <c r="I29" s="3"/>
    </row>
    <row r="30" spans="1:9" s="2" customFormat="1" ht="12.75">
      <c r="A30" s="2" t="s">
        <v>212</v>
      </c>
      <c r="C30" s="3">
        <v>47.5</v>
      </c>
      <c r="D30" s="3"/>
      <c r="F30" s="3">
        <v>16068</v>
      </c>
      <c r="H30" s="3"/>
      <c r="I30" s="3"/>
    </row>
    <row r="31" spans="1:9" s="2" customFormat="1" ht="12.75">
      <c r="A31" s="2" t="s">
        <v>213</v>
      </c>
      <c r="C31" s="3">
        <v>45.9</v>
      </c>
      <c r="D31" s="3"/>
      <c r="F31" s="3">
        <v>10084</v>
      </c>
      <c r="H31" s="3"/>
      <c r="I31" s="3"/>
    </row>
    <row r="32" spans="1:9" s="2" customFormat="1" ht="12.75">
      <c r="A32" s="2" t="s">
        <v>214</v>
      </c>
      <c r="C32" s="3">
        <v>39.9</v>
      </c>
      <c r="D32" s="3"/>
      <c r="F32" s="3">
        <v>40153</v>
      </c>
      <c r="H32" s="3"/>
      <c r="I32" s="3"/>
    </row>
    <row r="33" spans="1:9" s="2" customFormat="1" ht="12.75">
      <c r="A33" s="2" t="s">
        <v>215</v>
      </c>
      <c r="C33" s="3">
        <v>58.3</v>
      </c>
      <c r="D33" s="3"/>
      <c r="F33" s="3">
        <v>8877</v>
      </c>
      <c r="H33" s="3"/>
      <c r="I33" s="3"/>
    </row>
    <row r="34" spans="1:9" s="2" customFormat="1" ht="12.75">
      <c r="A34" s="2" t="s">
        <v>216</v>
      </c>
      <c r="C34" s="3">
        <v>40.7</v>
      </c>
      <c r="D34" s="3"/>
      <c r="F34" s="3">
        <v>59912</v>
      </c>
      <c r="H34" s="3"/>
      <c r="I34" s="3"/>
    </row>
    <row r="35" spans="3:9" s="2" customFormat="1" ht="12.75">
      <c r="C35" s="3"/>
      <c r="D35" s="3"/>
      <c r="F35" s="3"/>
      <c r="H35" s="3"/>
      <c r="I35" s="3"/>
    </row>
    <row r="36" spans="1:9" s="2" customFormat="1" ht="12.75">
      <c r="A36" s="2" t="s">
        <v>217</v>
      </c>
      <c r="C36" s="3">
        <v>41.9</v>
      </c>
      <c r="D36" s="3"/>
      <c r="F36" s="3">
        <v>767.314</v>
      </c>
      <c r="H36" s="3"/>
      <c r="I36" s="3"/>
    </row>
    <row r="37" spans="1:9" s="2" customFormat="1" ht="12.75">
      <c r="A37" s="2" t="s">
        <v>218</v>
      </c>
      <c r="C37" s="3">
        <v>52.3</v>
      </c>
      <c r="D37" s="3"/>
      <c r="F37" s="3">
        <v>10256.76</v>
      </c>
      <c r="H37" s="3"/>
      <c r="I37" s="3"/>
    </row>
    <row r="38" spans="1:9" s="2" customFormat="1" ht="12.75">
      <c r="A38" s="2" t="s">
        <v>219</v>
      </c>
      <c r="C38" s="3" t="s">
        <v>220</v>
      </c>
      <c r="D38" s="3"/>
      <c r="F38" s="3">
        <v>0</v>
      </c>
      <c r="H38" s="3"/>
      <c r="I38" s="3"/>
    </row>
    <row r="39" spans="1:9" s="2" customFormat="1" ht="12.75">
      <c r="A39" s="2" t="s">
        <v>221</v>
      </c>
      <c r="C39" s="3">
        <v>52.7</v>
      </c>
      <c r="D39" s="3"/>
      <c r="F39" s="3">
        <v>10075.034</v>
      </c>
      <c r="H39" s="3"/>
      <c r="I39" s="3"/>
    </row>
    <row r="40" spans="1:9" s="2" customFormat="1" ht="12.75">
      <c r="A40" s="2" t="s">
        <v>222</v>
      </c>
      <c r="C40" s="3">
        <v>38.8</v>
      </c>
      <c r="D40" s="3"/>
      <c r="F40" s="3">
        <v>2366.515</v>
      </c>
      <c r="H40" s="3"/>
      <c r="I40" s="3"/>
    </row>
    <row r="41" spans="1:9" s="2" customFormat="1" ht="12.75">
      <c r="A41" s="2" t="s">
        <v>223</v>
      </c>
      <c r="C41" s="3">
        <v>34.4</v>
      </c>
      <c r="D41" s="3"/>
      <c r="F41" s="3">
        <v>3601.138</v>
      </c>
      <c r="H41" s="3"/>
      <c r="I41" s="3"/>
    </row>
    <row r="42" spans="1:9" s="2" customFormat="1" ht="12.75">
      <c r="A42" s="2" t="s">
        <v>224</v>
      </c>
      <c r="C42" s="3" t="s">
        <v>225</v>
      </c>
      <c r="D42" s="3"/>
      <c r="F42" s="3">
        <v>0</v>
      </c>
      <c r="H42" s="3"/>
      <c r="I42" s="3"/>
    </row>
    <row r="43" spans="1:9" s="2" customFormat="1" ht="12.75">
      <c r="A43" s="2" t="s">
        <v>226</v>
      </c>
      <c r="C43" s="3" t="s">
        <v>227</v>
      </c>
      <c r="D43" s="3"/>
      <c r="F43" s="3">
        <v>0</v>
      </c>
      <c r="H43" s="3"/>
      <c r="I43" s="3"/>
    </row>
    <row r="44" spans="1:9" s="2" customFormat="1" ht="12.75">
      <c r="A44" s="2" t="s">
        <v>228</v>
      </c>
      <c r="C44" s="3">
        <v>50.9</v>
      </c>
      <c r="D44" s="3"/>
      <c r="F44" s="3">
        <v>5422.366</v>
      </c>
      <c r="H44" s="3"/>
      <c r="I44" s="3"/>
    </row>
    <row r="45" s="2" customFormat="1" ht="12.75"/>
    <row r="46" spans="1:9" s="2" customFormat="1" ht="12.75">
      <c r="A46" s="2" t="s">
        <v>229</v>
      </c>
      <c r="C46" s="3">
        <f>SUMPRODUCT(C20:C34,F20:F34)/SUM(F20:F34)</f>
        <v>47.219915850745785</v>
      </c>
      <c r="D46" s="3"/>
      <c r="H46" s="3"/>
      <c r="I46" s="3"/>
    </row>
    <row r="47" spans="1:9" s="2" customFormat="1" ht="12.75">
      <c r="A47" s="2" t="s">
        <v>845</v>
      </c>
      <c r="C47" s="3" t="s">
        <v>1542</v>
      </c>
      <c r="D47" s="3"/>
      <c r="H47" s="3"/>
      <c r="I47" s="3"/>
    </row>
    <row r="48" spans="1:9" s="2" customFormat="1" ht="12.75">
      <c r="A48" s="2" t="s">
        <v>230</v>
      </c>
      <c r="C48" s="3" t="s">
        <v>1542</v>
      </c>
      <c r="D48" s="3"/>
      <c r="H48" s="3"/>
      <c r="I48" s="3"/>
    </row>
    <row r="49" s="2" customFormat="1" ht="12.75"/>
    <row r="50" spans="1:3" s="2" customFormat="1" ht="12.75">
      <c r="A50" s="2" t="s">
        <v>231</v>
      </c>
      <c r="C50" s="2" t="s">
        <v>1542</v>
      </c>
    </row>
  </sheetData>
  <printOptions/>
  <pageMargins left="0.7875" right="0.7875" top="0.7875" bottom="0.7875" header="0.5" footer="0.5"/>
  <pageSetup fitToHeight="0"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AA39"/>
  <sheetViews>
    <sheetView workbookViewId="0" topLeftCell="A1">
      <pane xSplit="1" ySplit="3" topLeftCell="J4" activePane="bottomRight" state="frozen"/>
      <selection pane="topLeft" activeCell="AC36" sqref="AC36"/>
      <selection pane="topRight" activeCell="AC36" sqref="AC36"/>
      <selection pane="bottomLeft" activeCell="AC36" sqref="AC36"/>
      <selection pane="bottomRight" activeCell="Q5" sqref="Q5"/>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6" width="9.00390625" style="1" customWidth="1"/>
    <col min="27" max="27" width="9.00390625" style="20" customWidth="1"/>
    <col min="28" max="16384" width="9.00390625" style="1" customWidth="1"/>
  </cols>
  <sheetData>
    <row r="1" spans="1:27" s="2" customFormat="1" ht="12.75">
      <c r="A1" s="2" t="s">
        <v>232</v>
      </c>
      <c r="D1" s="3"/>
      <c r="G1" s="3"/>
      <c r="V1" s="3"/>
      <c r="W1" s="3"/>
      <c r="AA1" s="3"/>
    </row>
    <row r="2" spans="4:27" s="2" customFormat="1" ht="12.75">
      <c r="D2" s="3"/>
      <c r="G2" s="3"/>
      <c r="V2" s="3"/>
      <c r="W2" s="3"/>
      <c r="AA2" s="3"/>
    </row>
    <row r="3" spans="3:27" s="2" customFormat="1" ht="12.75">
      <c r="C3" s="2" t="s">
        <v>233</v>
      </c>
      <c r="D3" s="3" t="s">
        <v>234</v>
      </c>
      <c r="F3" s="2" t="s">
        <v>235</v>
      </c>
      <c r="G3" s="3"/>
      <c r="H3" s="2" t="s">
        <v>236</v>
      </c>
      <c r="J3" s="2" t="s">
        <v>237</v>
      </c>
      <c r="K3" s="2" t="s">
        <v>238</v>
      </c>
      <c r="M3" s="2" t="s">
        <v>239</v>
      </c>
      <c r="O3" s="2" t="s">
        <v>240</v>
      </c>
      <c r="Q3" s="2" t="s">
        <v>241</v>
      </c>
      <c r="R3" s="2" t="s">
        <v>242</v>
      </c>
      <c r="S3" s="2" t="s">
        <v>243</v>
      </c>
      <c r="U3" s="2" t="s">
        <v>244</v>
      </c>
      <c r="V3" s="3" t="s">
        <v>245</v>
      </c>
      <c r="W3" s="3" t="s">
        <v>246</v>
      </c>
      <c r="AA3" s="3"/>
    </row>
    <row r="4" spans="4:27" s="2" customFormat="1" ht="12.75">
      <c r="D4" s="3"/>
      <c r="G4" s="3"/>
      <c r="V4" s="3"/>
      <c r="W4" s="3"/>
      <c r="AA4" s="3"/>
    </row>
    <row r="5" spans="1:27" s="2" customFormat="1" ht="12.75">
      <c r="A5" s="2" t="s">
        <v>247</v>
      </c>
      <c r="C5" s="3">
        <v>69</v>
      </c>
      <c r="D5" s="3">
        <f>C5*100/91</f>
        <v>75.82417582417582</v>
      </c>
      <c r="E5" s="3"/>
      <c r="F5" s="46">
        <v>0.40510141468439304</v>
      </c>
      <c r="G5" s="47">
        <f>F5*100</f>
        <v>40.5101414684393</v>
      </c>
      <c r="H5" s="16">
        <f>F5/0.428375407803213</f>
        <v>0.9456691661218993</v>
      </c>
      <c r="I5" s="3"/>
      <c r="J5" s="35">
        <v>1937.75381264801</v>
      </c>
      <c r="K5" s="16">
        <f>J5/1659.60242274425</f>
        <v>1.1676012194799164</v>
      </c>
      <c r="M5" s="10"/>
      <c r="O5" s="16">
        <v>1.0345847621779325</v>
      </c>
      <c r="Q5" s="2">
        <f>Table3!C3</f>
        <v>2.14</v>
      </c>
      <c r="R5" s="2">
        <f>Q5^(0.3/0.7)</f>
        <v>1.38549799891489</v>
      </c>
      <c r="S5" s="2">
        <f>R5/1.44436</f>
        <v>0.9592470013811583</v>
      </c>
      <c r="U5" s="3">
        <f>D5/H5/K5/O5/S5</f>
        <v>69.19542827366028</v>
      </c>
      <c r="V5" s="16">
        <f>(U5/100)^0.7</f>
        <v>0.7727769882244192</v>
      </c>
      <c r="W5" s="3">
        <f>V5*100</f>
        <v>77.27769882244192</v>
      </c>
      <c r="AA5" s="3"/>
    </row>
    <row r="6" spans="4:27" s="2" customFormat="1" ht="12.75">
      <c r="D6" s="3"/>
      <c r="G6" s="3"/>
      <c r="H6" s="16"/>
      <c r="J6" s="35"/>
      <c r="K6" s="16"/>
      <c r="M6" s="10"/>
      <c r="O6" s="16"/>
      <c r="U6" s="3"/>
      <c r="V6" s="16"/>
      <c r="W6" s="3"/>
      <c r="Y6" s="14"/>
      <c r="AA6" s="3"/>
    </row>
    <row r="7" spans="1:27" s="2" customFormat="1" ht="12.75">
      <c r="A7" s="2" t="s">
        <v>248</v>
      </c>
      <c r="C7" s="35">
        <v>111</v>
      </c>
      <c r="D7" s="3">
        <f aca="true" t="shared" si="0" ref="D7:D21">C7*100/91</f>
        <v>121.97802197802197</v>
      </c>
      <c r="E7" s="3"/>
      <c r="F7" s="48">
        <v>0.45876294273056206</v>
      </c>
      <c r="G7" s="47">
        <f aca="true" t="shared" si="1" ref="G7:G21">F7*100</f>
        <v>45.8762942730562</v>
      </c>
      <c r="H7" s="16">
        <f aca="true" t="shared" si="2" ref="H7:H21">F7/0.428375407803213</f>
        <v>1.0709366933157574</v>
      </c>
      <c r="I7" s="3"/>
      <c r="J7" s="35">
        <v>1518.69036209492</v>
      </c>
      <c r="K7" s="16">
        <f aca="true" t="shared" si="3" ref="K7:K21">J7/1659.60242274425</f>
        <v>0.9150928808501475</v>
      </c>
      <c r="M7" s="10"/>
      <c r="O7" s="16">
        <v>1.0924251687882363</v>
      </c>
      <c r="Q7" s="2">
        <f>Table3!C5</f>
        <v>2.607311552</v>
      </c>
      <c r="R7" s="2">
        <f aca="true" t="shared" si="4" ref="R7:R15">Q7^(0.3/0.7)</f>
        <v>1.5078856148195003</v>
      </c>
      <c r="S7" s="2">
        <f aca="true" t="shared" si="5" ref="S7:S15">R7/1.44436</f>
        <v>1.0439818430443244</v>
      </c>
      <c r="U7" s="3">
        <f aca="true" t="shared" si="6" ref="U7:U21">D7/H7/K7/O7/S7</f>
        <v>109.1359838397042</v>
      </c>
      <c r="V7" s="16">
        <f aca="true" t="shared" si="7" ref="V7:V21">(U7/100)^0.7</f>
        <v>1.0631084681378233</v>
      </c>
      <c r="W7" s="3">
        <f aca="true" t="shared" si="8" ref="W7:W21">V7*100</f>
        <v>106.31084681378233</v>
      </c>
      <c r="Y7" s="17"/>
      <c r="AA7" s="3"/>
    </row>
    <row r="8" spans="1:27" s="2" customFormat="1" ht="12.75">
      <c r="A8" s="2" t="s">
        <v>249</v>
      </c>
      <c r="C8" s="35">
        <v>107</v>
      </c>
      <c r="D8" s="3">
        <f t="shared" si="0"/>
        <v>117.58241758241758</v>
      </c>
      <c r="E8" s="3"/>
      <c r="F8" s="48">
        <v>0.386292598394389</v>
      </c>
      <c r="G8" s="47">
        <f t="shared" si="1"/>
        <v>38.6292598394389</v>
      </c>
      <c r="H8" s="16">
        <f t="shared" si="2"/>
        <v>0.9017618457029727</v>
      </c>
      <c r="I8" s="3"/>
      <c r="J8" s="35">
        <v>1581.35473815461</v>
      </c>
      <c r="K8" s="16">
        <f t="shared" si="3"/>
        <v>0.9528515483483974</v>
      </c>
      <c r="M8" s="10"/>
      <c r="O8" s="16">
        <v>1.0000001502533613</v>
      </c>
      <c r="Q8" s="2">
        <f>Table3!C6</f>
        <v>2.356783308</v>
      </c>
      <c r="R8" s="2">
        <f t="shared" si="4"/>
        <v>1.4439945890027626</v>
      </c>
      <c r="S8" s="2">
        <f t="shared" si="5"/>
        <v>0.9997470083654785</v>
      </c>
      <c r="U8" s="3">
        <f t="shared" si="6"/>
        <v>136.87845889279694</v>
      </c>
      <c r="V8" s="16">
        <f t="shared" si="7"/>
        <v>1.2457605529421272</v>
      </c>
      <c r="W8" s="3">
        <f t="shared" si="8"/>
        <v>124.57605529421272</v>
      </c>
      <c r="Y8" s="17"/>
      <c r="AA8" s="3"/>
    </row>
    <row r="9" spans="1:27" s="2" customFormat="1" ht="12.75">
      <c r="A9" s="2" t="s">
        <v>250</v>
      </c>
      <c r="C9" s="35">
        <v>113</v>
      </c>
      <c r="D9" s="3">
        <f t="shared" si="0"/>
        <v>124.17582417582418</v>
      </c>
      <c r="E9" s="3"/>
      <c r="F9" s="48">
        <v>0.500292986175448</v>
      </c>
      <c r="G9" s="47">
        <f t="shared" si="1"/>
        <v>50.029298617544804</v>
      </c>
      <c r="H9" s="16">
        <f t="shared" si="2"/>
        <v>1.1678844701684474</v>
      </c>
      <c r="I9" s="3"/>
      <c r="J9" s="35">
        <v>1504.94055482166</v>
      </c>
      <c r="K9" s="16">
        <f t="shared" si="3"/>
        <v>0.9068078801265863</v>
      </c>
      <c r="M9" s="10"/>
      <c r="O9" s="16">
        <v>1.137917855921841</v>
      </c>
      <c r="Q9" s="2">
        <f>Table3!C7</f>
        <v>2.636470448</v>
      </c>
      <c r="R9" s="2">
        <f t="shared" si="4"/>
        <v>1.5150898509618649</v>
      </c>
      <c r="S9" s="2">
        <f t="shared" si="5"/>
        <v>1.0489696827396666</v>
      </c>
      <c r="U9" s="3">
        <f t="shared" si="6"/>
        <v>98.23087972378417</v>
      </c>
      <c r="V9" s="16">
        <f t="shared" si="7"/>
        <v>0.9875830407825412</v>
      </c>
      <c r="W9" s="3">
        <f t="shared" si="8"/>
        <v>98.75830407825413</v>
      </c>
      <c r="Y9" s="17"/>
      <c r="AA9" s="3"/>
    </row>
    <row r="10" spans="1:27" s="2" customFormat="1" ht="12.75">
      <c r="A10" s="2" t="s">
        <v>251</v>
      </c>
      <c r="C10" s="35">
        <v>102</v>
      </c>
      <c r="D10" s="3">
        <f t="shared" si="0"/>
        <v>112.08791208791209</v>
      </c>
      <c r="E10" s="3"/>
      <c r="F10" s="48">
        <v>0.45592350408841803</v>
      </c>
      <c r="G10" s="47">
        <f t="shared" si="1"/>
        <v>45.5923504088418</v>
      </c>
      <c r="H10" s="16">
        <f t="shared" si="2"/>
        <v>1.064308304779858</v>
      </c>
      <c r="I10" s="3"/>
      <c r="J10" s="35">
        <v>1604.05541206856</v>
      </c>
      <c r="K10" s="16">
        <f t="shared" si="3"/>
        <v>0.9665299291478258</v>
      </c>
      <c r="M10" s="10"/>
      <c r="O10" s="16">
        <v>1.020609655539765</v>
      </c>
      <c r="Q10" s="2">
        <f>Table3!C8</f>
        <v>3.130372332</v>
      </c>
      <c r="R10" s="2">
        <f t="shared" si="4"/>
        <v>1.6307909179656663</v>
      </c>
      <c r="S10" s="2">
        <f t="shared" si="5"/>
        <v>1.1290751045208025</v>
      </c>
      <c r="U10" s="3">
        <f t="shared" si="6"/>
        <v>94.55696354275752</v>
      </c>
      <c r="V10" s="16">
        <f t="shared" si="7"/>
        <v>0.9615800895136135</v>
      </c>
      <c r="W10" s="3">
        <f t="shared" si="8"/>
        <v>96.15800895136135</v>
      </c>
      <c r="Y10" s="17"/>
      <c r="AA10" s="3"/>
    </row>
    <row r="11" spans="1:27" s="2" customFormat="1" ht="12.75">
      <c r="A11" s="2" t="s">
        <v>252</v>
      </c>
      <c r="C11" s="35">
        <v>105</v>
      </c>
      <c r="D11" s="3">
        <f t="shared" si="0"/>
        <v>115.38461538461539</v>
      </c>
      <c r="E11" s="3"/>
      <c r="F11" s="48">
        <v>0.409778650942799</v>
      </c>
      <c r="G11" s="47">
        <f t="shared" si="1"/>
        <v>40.977865094279906</v>
      </c>
      <c r="H11" s="16">
        <f t="shared" si="2"/>
        <v>0.9565877113352945</v>
      </c>
      <c r="I11" s="3"/>
      <c r="J11" s="35">
        <v>1486.37537214262</v>
      </c>
      <c r="K11" s="16">
        <f t="shared" si="3"/>
        <v>0.8956213559177694</v>
      </c>
      <c r="M11" s="10"/>
      <c r="O11" s="16">
        <v>0.966571649868124</v>
      </c>
      <c r="Q11" s="2">
        <f>Table3!C9</f>
        <v>2.680512812</v>
      </c>
      <c r="R11" s="2">
        <f t="shared" si="4"/>
        <v>1.5258855198290058</v>
      </c>
      <c r="S11" s="2">
        <f t="shared" si="5"/>
        <v>1.0564440443026708</v>
      </c>
      <c r="U11" s="3">
        <f t="shared" si="6"/>
        <v>131.89189755641289</v>
      </c>
      <c r="V11" s="16">
        <f t="shared" si="7"/>
        <v>1.213815507358477</v>
      </c>
      <c r="W11" s="3">
        <f t="shared" si="8"/>
        <v>121.38155073584771</v>
      </c>
      <c r="Y11" s="17"/>
      <c r="AA11" s="3"/>
    </row>
    <row r="12" spans="1:27" s="2" customFormat="1" ht="12.75">
      <c r="A12" s="2" t="s">
        <v>253</v>
      </c>
      <c r="C12" s="35">
        <v>100</v>
      </c>
      <c r="D12" s="3">
        <f t="shared" si="0"/>
        <v>109.89010989010988</v>
      </c>
      <c r="E12" s="3"/>
      <c r="F12" s="48">
        <v>0.44155550036461405</v>
      </c>
      <c r="G12" s="47">
        <f t="shared" si="1"/>
        <v>44.155550036461406</v>
      </c>
      <c r="H12" s="16">
        <f t="shared" si="2"/>
        <v>1.030767621859973</v>
      </c>
      <c r="I12" s="3"/>
      <c r="J12" s="35">
        <v>1444.4</v>
      </c>
      <c r="K12" s="16">
        <f t="shared" si="3"/>
        <v>0.8703289295104788</v>
      </c>
      <c r="M12" s="10"/>
      <c r="O12" s="16">
        <v>1.137917855921841</v>
      </c>
      <c r="Q12" s="2">
        <f>Table3!C10</f>
        <v>2.32</v>
      </c>
      <c r="R12" s="2">
        <f t="shared" si="4"/>
        <v>1.4342924350727</v>
      </c>
      <c r="S12" s="2">
        <f t="shared" si="5"/>
        <v>0.993029739865892</v>
      </c>
      <c r="U12" s="3">
        <f t="shared" si="6"/>
        <v>108.40298780013254</v>
      </c>
      <c r="V12" s="16">
        <f t="shared" si="7"/>
        <v>1.0581052681138174</v>
      </c>
      <c r="W12" s="3">
        <f t="shared" si="8"/>
        <v>105.81052681138175</v>
      </c>
      <c r="Y12" s="17"/>
      <c r="AA12" s="3"/>
    </row>
    <row r="13" spans="1:27" s="2" customFormat="1" ht="12.75">
      <c r="A13" s="2" t="s">
        <v>254</v>
      </c>
      <c r="C13" s="35">
        <v>71</v>
      </c>
      <c r="D13" s="3">
        <f t="shared" si="0"/>
        <v>78.02197802197803</v>
      </c>
      <c r="E13" s="3"/>
      <c r="F13" s="48">
        <v>0.37096033448616905</v>
      </c>
      <c r="G13" s="47">
        <f t="shared" si="1"/>
        <v>37.09603344861691</v>
      </c>
      <c r="H13" s="16">
        <f t="shared" si="2"/>
        <v>0.8659701928000981</v>
      </c>
      <c r="I13" s="3"/>
      <c r="J13" s="35">
        <v>1929.98755186722</v>
      </c>
      <c r="K13" s="16">
        <f t="shared" si="3"/>
        <v>1.1629216283475126</v>
      </c>
      <c r="M13" s="10"/>
      <c r="O13" s="16">
        <v>0.9406352352768493</v>
      </c>
      <c r="Q13" s="2">
        <f>Table3!C11</f>
        <v>2.356783308</v>
      </c>
      <c r="R13" s="2">
        <f t="shared" si="4"/>
        <v>1.4439945890027626</v>
      </c>
      <c r="S13" s="2">
        <f t="shared" si="5"/>
        <v>0.9997470083654785</v>
      </c>
      <c r="U13" s="3">
        <f t="shared" si="6"/>
        <v>82.38577071767796</v>
      </c>
      <c r="V13" s="16">
        <f t="shared" si="7"/>
        <v>0.8731654566220135</v>
      </c>
      <c r="W13" s="3">
        <f t="shared" si="8"/>
        <v>87.31654566220135</v>
      </c>
      <c r="Y13" s="17"/>
      <c r="AA13" s="3"/>
    </row>
    <row r="14" spans="1:27" s="2" customFormat="1" ht="12.75">
      <c r="A14" s="2" t="s">
        <v>255</v>
      </c>
      <c r="C14" s="35">
        <v>125</v>
      </c>
      <c r="D14" s="3">
        <f t="shared" si="0"/>
        <v>137.36263736263737</v>
      </c>
      <c r="E14" s="3"/>
      <c r="F14" s="48">
        <v>0.448758343400309</v>
      </c>
      <c r="G14" s="47">
        <f t="shared" si="1"/>
        <v>44.8758343400309</v>
      </c>
      <c r="H14" s="16">
        <f t="shared" si="2"/>
        <v>1.0475819461757232</v>
      </c>
      <c r="I14" s="3"/>
      <c r="J14" s="35">
        <v>1672.65401785714</v>
      </c>
      <c r="K14" s="16">
        <f t="shared" si="3"/>
        <v>1.0078642902263957</v>
      </c>
      <c r="M14" s="10"/>
      <c r="O14" s="16">
        <v>0.966571649868124</v>
      </c>
      <c r="Q14" s="2">
        <f>Table3!C12</f>
        <v>2.492297408</v>
      </c>
      <c r="R14" s="2">
        <f t="shared" si="4"/>
        <v>1.479010887724944</v>
      </c>
      <c r="S14" s="2">
        <f t="shared" si="5"/>
        <v>1.0239904786375584</v>
      </c>
      <c r="U14" s="3">
        <f t="shared" si="6"/>
        <v>131.44636665503612</v>
      </c>
      <c r="V14" s="16">
        <f t="shared" si="7"/>
        <v>1.2109438622918183</v>
      </c>
      <c r="W14" s="3">
        <f t="shared" si="8"/>
        <v>121.09438622918182</v>
      </c>
      <c r="Y14" s="17"/>
      <c r="AA14" s="3"/>
    </row>
    <row r="15" spans="1:27" s="2" customFormat="1" ht="12.75">
      <c r="A15" s="2" t="s">
        <v>256</v>
      </c>
      <c r="C15" s="35">
        <v>98</v>
      </c>
      <c r="D15" s="3">
        <f t="shared" si="0"/>
        <v>107.6923076923077</v>
      </c>
      <c r="E15" s="3"/>
      <c r="F15" s="48">
        <v>0.412370749605033</v>
      </c>
      <c r="G15" s="47">
        <f t="shared" si="1"/>
        <v>41.2370749605033</v>
      </c>
      <c r="H15" s="16">
        <f t="shared" si="2"/>
        <v>0.9626387091634069</v>
      </c>
      <c r="I15" s="3"/>
      <c r="J15" s="35">
        <v>1618.01340645948</v>
      </c>
      <c r="K15" s="16">
        <f t="shared" si="3"/>
        <v>0.9749403738420674</v>
      </c>
      <c r="M15" s="10"/>
      <c r="O15" s="16">
        <v>0.9091912146765996</v>
      </c>
      <c r="Q15" s="2">
        <f>Table3!C13</f>
        <v>2.544690188</v>
      </c>
      <c r="R15" s="2">
        <f t="shared" si="4"/>
        <v>1.4922566918022466</v>
      </c>
      <c r="S15" s="2">
        <f t="shared" si="5"/>
        <v>1.033161186824785</v>
      </c>
      <c r="U15" s="3">
        <f t="shared" si="6"/>
        <v>122.15745984405139</v>
      </c>
      <c r="V15" s="16">
        <f t="shared" si="7"/>
        <v>1.1503870796237148</v>
      </c>
      <c r="W15" s="3">
        <f t="shared" si="8"/>
        <v>115.03870796237148</v>
      </c>
      <c r="Y15" s="17"/>
      <c r="AA15" s="3"/>
    </row>
    <row r="16" spans="1:27" s="2" customFormat="1" ht="12.75">
      <c r="A16" s="2" t="s">
        <v>257</v>
      </c>
      <c r="C16" s="35">
        <v>189</v>
      </c>
      <c r="D16" s="3">
        <f t="shared" si="0"/>
        <v>207.69230769230768</v>
      </c>
      <c r="E16" s="3"/>
      <c r="F16" s="48">
        <v>0.6360225517144521</v>
      </c>
      <c r="G16" s="47">
        <f t="shared" si="1"/>
        <v>63.60225517144521</v>
      </c>
      <c r="H16" s="16">
        <f t="shared" si="2"/>
        <v>1.4847317099179231</v>
      </c>
      <c r="I16" s="3"/>
      <c r="J16" s="35">
        <v>1559.7254648409</v>
      </c>
      <c r="K16" s="16">
        <f t="shared" si="3"/>
        <v>0.9398187442157396</v>
      </c>
      <c r="M16" s="10"/>
      <c r="O16" s="16">
        <v>1</v>
      </c>
      <c r="Q16" s="19" t="str">
        <f>Table3!C14</f>
        <v>-</v>
      </c>
      <c r="S16" s="3">
        <v>1</v>
      </c>
      <c r="U16" s="3">
        <f t="shared" si="6"/>
        <v>148.84296930659173</v>
      </c>
      <c r="V16" s="16">
        <f t="shared" si="7"/>
        <v>1.3210213228584164</v>
      </c>
      <c r="W16" s="3">
        <f t="shared" si="8"/>
        <v>132.10213228584163</v>
      </c>
      <c r="Y16" s="17"/>
      <c r="AA16" s="3"/>
    </row>
    <row r="17" spans="1:27" s="2" customFormat="1" ht="12.75">
      <c r="A17" s="2" t="s">
        <v>258</v>
      </c>
      <c r="C17" s="35">
        <v>111</v>
      </c>
      <c r="D17" s="3">
        <f t="shared" si="0"/>
        <v>121.97802197802197</v>
      </c>
      <c r="E17" s="3"/>
      <c r="F17" s="48">
        <v>0.508981140026011</v>
      </c>
      <c r="G17" s="47">
        <f t="shared" si="1"/>
        <v>50.898114002601105</v>
      </c>
      <c r="H17" s="16">
        <f t="shared" si="2"/>
        <v>1.1881661056038646</v>
      </c>
      <c r="I17" s="3"/>
      <c r="J17" s="35">
        <v>1324.47501810282</v>
      </c>
      <c r="K17" s="16">
        <f t="shared" si="3"/>
        <v>0.798067657621711</v>
      </c>
      <c r="M17" s="10"/>
      <c r="O17" s="16">
        <v>1.0559070390995278</v>
      </c>
      <c r="Q17" s="2">
        <f>Table3!C15</f>
        <v>2.5303472</v>
      </c>
      <c r="R17" s="2">
        <f>Q17^(0.3/0.7)</f>
        <v>1.4886461500736292</v>
      </c>
      <c r="S17" s="2">
        <f>R17/1.44436</f>
        <v>1.0306614348733205</v>
      </c>
      <c r="U17" s="3">
        <f t="shared" si="6"/>
        <v>118.20150470506158</v>
      </c>
      <c r="V17" s="16">
        <f t="shared" si="7"/>
        <v>1.1241806445443634</v>
      </c>
      <c r="W17" s="3">
        <f t="shared" si="8"/>
        <v>112.41806445443633</v>
      </c>
      <c r="Y17" s="17"/>
      <c r="AA17" s="3"/>
    </row>
    <row r="18" spans="1:27" s="2" customFormat="1" ht="12.75">
      <c r="A18" s="2" t="s">
        <v>259</v>
      </c>
      <c r="C18" s="35">
        <v>71</v>
      </c>
      <c r="D18" s="3">
        <f t="shared" si="0"/>
        <v>78.02197802197803</v>
      </c>
      <c r="E18" s="3"/>
      <c r="F18" s="48">
        <v>0.5034090306215291</v>
      </c>
      <c r="G18" s="47">
        <f t="shared" si="1"/>
        <v>50.34090306215291</v>
      </c>
      <c r="H18" s="16">
        <f t="shared" si="2"/>
        <v>1.1751585675823506</v>
      </c>
      <c r="I18" s="3"/>
      <c r="J18" s="35">
        <v>1715.09540034072</v>
      </c>
      <c r="K18" s="16">
        <f t="shared" si="3"/>
        <v>1.033437513006705</v>
      </c>
      <c r="M18" s="10"/>
      <c r="O18" s="16">
        <v>0.7470674153865691</v>
      </c>
      <c r="Q18" s="2">
        <f>Table3!C16</f>
        <v>2.0754432</v>
      </c>
      <c r="R18" s="2">
        <f>Q18^(0.3/0.7)</f>
        <v>1.367428574705537</v>
      </c>
      <c r="S18" s="2">
        <f>R18/1.44436</f>
        <v>0.9467366686321533</v>
      </c>
      <c r="U18" s="3">
        <f t="shared" si="6"/>
        <v>90.83375551946206</v>
      </c>
      <c r="V18" s="16">
        <f t="shared" si="7"/>
        <v>0.9349170699664852</v>
      </c>
      <c r="W18" s="3">
        <f t="shared" si="8"/>
        <v>93.49170699664852</v>
      </c>
      <c r="Y18" s="17"/>
      <c r="AA18" s="3"/>
    </row>
    <row r="19" spans="1:27" s="2" customFormat="1" ht="12.75">
      <c r="A19" s="2" t="s">
        <v>260</v>
      </c>
      <c r="C19" s="35">
        <v>86</v>
      </c>
      <c r="D19" s="3">
        <f t="shared" si="0"/>
        <v>94.50549450549451</v>
      </c>
      <c r="E19" s="3"/>
      <c r="F19" s="48">
        <v>0.40262980275931404</v>
      </c>
      <c r="G19" s="47">
        <f t="shared" si="1"/>
        <v>40.262980275931405</v>
      </c>
      <c r="H19" s="16">
        <f t="shared" si="2"/>
        <v>0.9398994326590148</v>
      </c>
      <c r="I19" s="3"/>
      <c r="J19" s="35">
        <v>1806.49134678591</v>
      </c>
      <c r="K19" s="16">
        <f t="shared" si="3"/>
        <v>1.0885085018126033</v>
      </c>
      <c r="M19" s="10"/>
      <c r="O19" s="16">
        <v>0.8787983203731631</v>
      </c>
      <c r="Q19" s="2">
        <f>Table3!C17</f>
        <v>2.333801648</v>
      </c>
      <c r="R19" s="2">
        <f>Q19^(0.3/0.7)</f>
        <v>1.4379430613624156</v>
      </c>
      <c r="S19" s="2">
        <f>R19/1.44436</f>
        <v>0.9955572442898</v>
      </c>
      <c r="U19" s="3">
        <f t="shared" si="6"/>
        <v>105.58163691334161</v>
      </c>
      <c r="V19" s="16">
        <f t="shared" si="7"/>
        <v>1.038752001590377</v>
      </c>
      <c r="W19" s="3">
        <f t="shared" si="8"/>
        <v>103.8752001590377</v>
      </c>
      <c r="Y19" s="17"/>
      <c r="AA19" s="3"/>
    </row>
    <row r="20" spans="1:27" s="2" customFormat="1" ht="12.75">
      <c r="A20" s="2" t="s">
        <v>261</v>
      </c>
      <c r="C20" s="35">
        <v>105</v>
      </c>
      <c r="D20" s="3">
        <f t="shared" si="0"/>
        <v>115.38461538461539</v>
      </c>
      <c r="E20" s="3"/>
      <c r="F20" s="48">
        <v>0.485313083265666</v>
      </c>
      <c r="G20" s="47">
        <f t="shared" si="1"/>
        <v>48.5313083265666</v>
      </c>
      <c r="H20" s="16">
        <f t="shared" si="2"/>
        <v>1.1329153691488494</v>
      </c>
      <c r="I20" s="3"/>
      <c r="J20" s="35">
        <v>1581.15689668607</v>
      </c>
      <c r="K20" s="16">
        <f t="shared" si="3"/>
        <v>0.952732338189489</v>
      </c>
      <c r="M20" s="10"/>
      <c r="O20" s="16">
        <v>1.0416439124704988</v>
      </c>
      <c r="Q20" s="2">
        <f>Table3!C18</f>
        <v>2.384509932</v>
      </c>
      <c r="R20" s="2">
        <f>Q20^(0.3/0.7)</f>
        <v>1.4512508487190412</v>
      </c>
      <c r="S20" s="2">
        <f>R20/1.44436</f>
        <v>1.0047708664869155</v>
      </c>
      <c r="U20" s="3">
        <f t="shared" si="6"/>
        <v>102.13938004234822</v>
      </c>
      <c r="V20" s="16">
        <f t="shared" si="7"/>
        <v>1.0149280424771</v>
      </c>
      <c r="W20" s="3">
        <f t="shared" si="8"/>
        <v>101.49280424770998</v>
      </c>
      <c r="Y20" s="17"/>
      <c r="AA20" s="3"/>
    </row>
    <row r="21" spans="1:27" s="2" customFormat="1" ht="12.75">
      <c r="A21" s="2" t="s">
        <v>262</v>
      </c>
      <c r="C21" s="35">
        <v>107</v>
      </c>
      <c r="D21" s="3">
        <f t="shared" si="0"/>
        <v>117.58241758241758</v>
      </c>
      <c r="E21" s="3"/>
      <c r="F21" s="48">
        <v>0.460502619782295</v>
      </c>
      <c r="G21" s="47">
        <f t="shared" si="1"/>
        <v>46.0502619782295</v>
      </c>
      <c r="H21" s="16">
        <f t="shared" si="2"/>
        <v>1.0749977972447955</v>
      </c>
      <c r="I21" s="3"/>
      <c r="J21" s="35">
        <v>1651.74289567465</v>
      </c>
      <c r="K21" s="16">
        <f t="shared" si="3"/>
        <v>0.9952642108966052</v>
      </c>
      <c r="M21" s="10"/>
      <c r="O21" s="16">
        <v>1.0631116749655067</v>
      </c>
      <c r="Q21" s="2">
        <f>Table3!C19</f>
        <v>1.787820012</v>
      </c>
      <c r="R21" s="2">
        <f>Q21^(0.3/0.7)</f>
        <v>1.2827403878194048</v>
      </c>
      <c r="S21" s="2">
        <f>R21/1.44436</f>
        <v>0.8881029575863391</v>
      </c>
      <c r="U21" s="3">
        <f t="shared" si="6"/>
        <v>116.40033218810989</v>
      </c>
      <c r="V21" s="16">
        <f t="shared" si="7"/>
        <v>1.1121617481371708</v>
      </c>
      <c r="W21" s="3">
        <f t="shared" si="8"/>
        <v>111.21617481371709</v>
      </c>
      <c r="Y21" s="17"/>
      <c r="AA21" s="3"/>
    </row>
    <row r="22" spans="3:27" s="2" customFormat="1" ht="12.75">
      <c r="C22" s="35"/>
      <c r="D22" s="3"/>
      <c r="E22" s="3"/>
      <c r="F22" s="3"/>
      <c r="G22" s="3"/>
      <c r="H22" s="16"/>
      <c r="I22" s="3"/>
      <c r="J22" s="29"/>
      <c r="K22" s="16"/>
      <c r="O22" s="16"/>
      <c r="U22" s="3"/>
      <c r="V22" s="16"/>
      <c r="W22" s="3"/>
      <c r="Y22" s="5"/>
      <c r="AA22" s="3"/>
    </row>
    <row r="23" spans="1:27" s="2" customFormat="1" ht="12.75">
      <c r="A23" s="2" t="s">
        <v>263</v>
      </c>
      <c r="C23" s="35">
        <v>76</v>
      </c>
      <c r="D23" s="3">
        <f aca="true" t="shared" si="9" ref="D23:D31">C23*100/91</f>
        <v>83.51648351648352</v>
      </c>
      <c r="E23" s="3"/>
      <c r="F23" s="46">
        <v>0.48590902811626</v>
      </c>
      <c r="G23" s="47">
        <f aca="true" t="shared" si="10" ref="G23:G31">F23*100</f>
        <v>48.590902811626</v>
      </c>
      <c r="H23" s="16">
        <f aca="true" t="shared" si="11" ref="H23:H31">F23/0.428375407803213</f>
        <v>1.1343065434313557</v>
      </c>
      <c r="I23" s="3"/>
      <c r="J23" s="29">
        <v>2114.12116085989</v>
      </c>
      <c r="K23" s="16">
        <f aca="true" t="shared" si="12" ref="K23:K31">J23/1659.60242274425</f>
        <v>1.2738720623003592</v>
      </c>
      <c r="M23" s="1" t="s">
        <v>264</v>
      </c>
      <c r="O23" s="50">
        <v>1</v>
      </c>
      <c r="Q23" s="2" t="s">
        <v>265</v>
      </c>
      <c r="S23" s="2">
        <v>1</v>
      </c>
      <c r="U23" s="3">
        <f aca="true" t="shared" si="13" ref="U23:U31">D23/H23/K23/O23/S23</f>
        <v>57.7984177331537</v>
      </c>
      <c r="V23" s="16">
        <f aca="true" t="shared" si="14" ref="V23:V31">(U23/100)^0.7</f>
        <v>0.68130435442169</v>
      </c>
      <c r="W23" s="3">
        <f aca="true" t="shared" si="15" ref="W23:W31">V23*100</f>
        <v>68.130435442169</v>
      </c>
      <c r="Y23" s="5"/>
      <c r="AA23" s="3"/>
    </row>
    <row r="24" spans="1:27" s="2" customFormat="1" ht="12.75">
      <c r="A24" s="2" t="s">
        <v>266</v>
      </c>
      <c r="C24" s="35">
        <v>62</v>
      </c>
      <c r="D24" s="3">
        <f t="shared" si="9"/>
        <v>68.13186813186813</v>
      </c>
      <c r="E24" s="3"/>
      <c r="F24" s="46">
        <v>0.46418167140500505</v>
      </c>
      <c r="G24" s="47">
        <f t="shared" si="10"/>
        <v>46.41816714050051</v>
      </c>
      <c r="H24" s="16">
        <f t="shared" si="11"/>
        <v>1.0835861792006527</v>
      </c>
      <c r="I24" s="3"/>
      <c r="J24" s="29">
        <v>1913.46651074454</v>
      </c>
      <c r="K24" s="16">
        <f t="shared" si="12"/>
        <v>1.152966809713685</v>
      </c>
      <c r="M24" s="1" t="s">
        <v>267</v>
      </c>
      <c r="O24" s="16">
        <v>1</v>
      </c>
      <c r="Q24" s="2">
        <v>3.08</v>
      </c>
      <c r="R24" s="2">
        <f>Q24^(0.3/0.7)</f>
        <v>1.6194922665708946</v>
      </c>
      <c r="S24" s="2">
        <f>R24/1.44436</f>
        <v>1.1212525039262335</v>
      </c>
      <c r="U24" s="3">
        <f t="shared" si="13"/>
        <v>48.636980903831905</v>
      </c>
      <c r="V24" s="16">
        <f t="shared" si="14"/>
        <v>0.6037770846345416</v>
      </c>
      <c r="W24" s="3">
        <f t="shared" si="15"/>
        <v>60.37770846345416</v>
      </c>
      <c r="AA24" s="3"/>
    </row>
    <row r="25" spans="1:27" s="2" customFormat="1" ht="12.75">
      <c r="A25" s="2" t="s">
        <v>268</v>
      </c>
      <c r="C25" s="35">
        <v>40</v>
      </c>
      <c r="D25" s="3">
        <f t="shared" si="9"/>
        <v>43.956043956043956</v>
      </c>
      <c r="E25" s="3"/>
      <c r="F25" s="46">
        <v>0.5382383460680761</v>
      </c>
      <c r="G25" s="47">
        <f t="shared" si="10"/>
        <v>53.82383460680761</v>
      </c>
      <c r="H25" s="16">
        <f t="shared" si="11"/>
        <v>1.2564641579876403</v>
      </c>
      <c r="I25" s="3"/>
      <c r="J25" s="35">
        <v>2044.27788119542</v>
      </c>
      <c r="K25" s="16">
        <f t="shared" si="12"/>
        <v>1.2317877180578507</v>
      </c>
      <c r="M25" s="1" t="s">
        <v>269</v>
      </c>
      <c r="O25" s="50">
        <v>1</v>
      </c>
      <c r="Q25" s="2" t="s">
        <v>270</v>
      </c>
      <c r="S25" s="2">
        <v>1</v>
      </c>
      <c r="U25" s="3">
        <f t="shared" si="13"/>
        <v>28.400934165436794</v>
      </c>
      <c r="V25" s="16">
        <f t="shared" si="14"/>
        <v>0.4143170803459712</v>
      </c>
      <c r="W25" s="3">
        <f t="shared" si="15"/>
        <v>41.43170803459712</v>
      </c>
      <c r="AA25" s="3"/>
    </row>
    <row r="26" spans="1:27" s="2" customFormat="1" ht="12.75">
      <c r="A26" s="2" t="s">
        <v>271</v>
      </c>
      <c r="C26" s="35">
        <v>53</v>
      </c>
      <c r="D26" s="3">
        <f t="shared" si="9"/>
        <v>58.24175824175824</v>
      </c>
      <c r="E26" s="3"/>
      <c r="F26" s="46">
        <v>0.380048345246279</v>
      </c>
      <c r="G26" s="47">
        <f t="shared" si="10"/>
        <v>38.0048345246279</v>
      </c>
      <c r="H26" s="16">
        <f t="shared" si="11"/>
        <v>0.8871852546233595</v>
      </c>
      <c r="I26" s="3"/>
      <c r="J26" s="35">
        <v>1766.10482927644</v>
      </c>
      <c r="K26" s="16">
        <f t="shared" si="12"/>
        <v>1.0641734460450365</v>
      </c>
      <c r="M26" s="1" t="s">
        <v>272</v>
      </c>
      <c r="N26" s="2" t="s">
        <v>273</v>
      </c>
      <c r="O26" s="16">
        <v>1</v>
      </c>
      <c r="Q26" s="2">
        <v>2.04</v>
      </c>
      <c r="R26" s="2">
        <f>Q26^(0.3/0.7)</f>
        <v>1.3573712402090694</v>
      </c>
      <c r="S26" s="2">
        <f>R26/1.44436</f>
        <v>0.9397734915180906</v>
      </c>
      <c r="U26" s="3">
        <f t="shared" si="13"/>
        <v>65.64241549163886</v>
      </c>
      <c r="V26" s="16">
        <f t="shared" si="14"/>
        <v>0.7447820267518899</v>
      </c>
      <c r="W26" s="3">
        <f t="shared" si="15"/>
        <v>74.47820267518898</v>
      </c>
      <c r="AA26" s="3"/>
    </row>
    <row r="27" spans="1:27" s="2" customFormat="1" ht="12.75">
      <c r="A27" s="2" t="s">
        <v>274</v>
      </c>
      <c r="C27" s="35">
        <v>35</v>
      </c>
      <c r="D27" s="3">
        <f t="shared" si="9"/>
        <v>38.46153846153846</v>
      </c>
      <c r="E27" s="3"/>
      <c r="F27" s="46">
        <v>0.543169174925999</v>
      </c>
      <c r="G27" s="47">
        <f t="shared" si="10"/>
        <v>54.316917492599906</v>
      </c>
      <c r="H27" s="16">
        <f t="shared" si="11"/>
        <v>1.2679746900305722</v>
      </c>
      <c r="I27" s="3"/>
      <c r="J27" s="35">
        <v>2140.7060831386</v>
      </c>
      <c r="K27" s="16">
        <f t="shared" si="12"/>
        <v>1.2898909123058626</v>
      </c>
      <c r="M27" s="1" t="s">
        <v>275</v>
      </c>
      <c r="N27" s="2" t="s">
        <v>276</v>
      </c>
      <c r="O27" s="16">
        <v>1</v>
      </c>
      <c r="Q27" s="2" t="s">
        <v>277</v>
      </c>
      <c r="S27" s="2">
        <v>1</v>
      </c>
      <c r="U27" s="3">
        <f t="shared" si="13"/>
        <v>23.515980116164815</v>
      </c>
      <c r="V27" s="16">
        <f t="shared" si="14"/>
        <v>0.3630397328953162</v>
      </c>
      <c r="W27" s="3">
        <f t="shared" si="15"/>
        <v>36.30397328953162</v>
      </c>
      <c r="AA27" s="3"/>
    </row>
    <row r="28" spans="1:27" s="2" customFormat="1" ht="12.75">
      <c r="A28" s="2" t="s">
        <v>278</v>
      </c>
      <c r="C28" s="35">
        <v>39</v>
      </c>
      <c r="D28" s="3">
        <f t="shared" si="9"/>
        <v>42.857142857142854</v>
      </c>
      <c r="E28" s="3"/>
      <c r="F28" s="46">
        <v>0.504729338336937</v>
      </c>
      <c r="G28" s="47">
        <f t="shared" si="10"/>
        <v>50.4729338336937</v>
      </c>
      <c r="H28" s="16">
        <f t="shared" si="11"/>
        <v>1.1782406952940665</v>
      </c>
      <c r="I28" s="3"/>
      <c r="J28" s="35">
        <v>2159.99172352723</v>
      </c>
      <c r="K28" s="16">
        <f t="shared" si="12"/>
        <v>1.3015115511554611</v>
      </c>
      <c r="M28" s="1" t="s">
        <v>279</v>
      </c>
      <c r="N28" s="2" t="s">
        <v>280</v>
      </c>
      <c r="O28" s="16">
        <v>1</v>
      </c>
      <c r="Q28" s="2" t="s">
        <v>281</v>
      </c>
      <c r="S28" s="2">
        <v>1</v>
      </c>
      <c r="U28" s="3">
        <f t="shared" si="13"/>
        <v>27.94738443808545</v>
      </c>
      <c r="V28" s="16">
        <f t="shared" si="14"/>
        <v>0.40967439244867176</v>
      </c>
      <c r="W28" s="3">
        <f t="shared" si="15"/>
        <v>40.96743924486718</v>
      </c>
      <c r="AA28" s="3"/>
    </row>
    <row r="29" spans="1:27" s="2" customFormat="1" ht="12.75">
      <c r="A29" s="2" t="s">
        <v>282</v>
      </c>
      <c r="C29" s="29">
        <v>69</v>
      </c>
      <c r="D29" s="3">
        <f t="shared" si="9"/>
        <v>75.82417582417582</v>
      </c>
      <c r="E29" s="3"/>
      <c r="F29" s="1">
        <v>0.37862409716754</v>
      </c>
      <c r="G29" s="47">
        <f t="shared" si="10"/>
        <v>37.862409716753994</v>
      </c>
      <c r="H29" s="16">
        <f t="shared" si="11"/>
        <v>0.8838604884187754</v>
      </c>
      <c r="I29" s="3"/>
      <c r="J29" s="29">
        <v>1957.71542655493</v>
      </c>
      <c r="K29" s="16">
        <f t="shared" si="12"/>
        <v>1.1796291688449891</v>
      </c>
      <c r="M29" s="1" t="s">
        <v>283</v>
      </c>
      <c r="N29" s="2" t="s">
        <v>284</v>
      </c>
      <c r="O29" s="16">
        <v>1</v>
      </c>
      <c r="Q29" s="2" t="s">
        <v>285</v>
      </c>
      <c r="S29" s="2">
        <v>1</v>
      </c>
      <c r="U29" s="3">
        <f t="shared" si="13"/>
        <v>72.72412015074426</v>
      </c>
      <c r="V29" s="16">
        <f t="shared" si="14"/>
        <v>0.8001564915635822</v>
      </c>
      <c r="W29" s="3">
        <f t="shared" si="15"/>
        <v>80.01564915635822</v>
      </c>
      <c r="AA29" s="3"/>
    </row>
    <row r="30" spans="1:27" s="2" customFormat="1" ht="12.75">
      <c r="A30" s="2" t="s">
        <v>286</v>
      </c>
      <c r="C30" s="35">
        <v>41</v>
      </c>
      <c r="D30" s="3">
        <f t="shared" si="9"/>
        <v>45.05494505494506</v>
      </c>
      <c r="E30" s="3"/>
      <c r="F30" s="46">
        <v>0.35681111829865203</v>
      </c>
      <c r="G30" s="47">
        <f t="shared" si="10"/>
        <v>35.6811118298652</v>
      </c>
      <c r="H30" s="16">
        <f t="shared" si="11"/>
        <v>0.8329402477337443</v>
      </c>
      <c r="I30" s="3"/>
      <c r="J30" s="35">
        <v>2200.66513396206</v>
      </c>
      <c r="K30" s="16">
        <f t="shared" si="12"/>
        <v>1.3260194753892507</v>
      </c>
      <c r="M30" s="1" t="s">
        <v>287</v>
      </c>
      <c r="N30" s="2" t="s">
        <v>288</v>
      </c>
      <c r="O30" s="16">
        <v>1</v>
      </c>
      <c r="Q30" s="2">
        <v>2.07</v>
      </c>
      <c r="R30" s="2">
        <f>Q30^(0.3/0.7)</f>
        <v>1.3658904304688264</v>
      </c>
      <c r="S30" s="2">
        <f>R30/1.44436</f>
        <v>0.9456717372876751</v>
      </c>
      <c r="U30" s="3">
        <f t="shared" si="13"/>
        <v>43.1358444350332</v>
      </c>
      <c r="V30" s="16">
        <f t="shared" si="14"/>
        <v>0.5551199214110757</v>
      </c>
      <c r="W30" s="3">
        <f t="shared" si="15"/>
        <v>55.51199214110757</v>
      </c>
      <c r="AA30" s="3"/>
    </row>
    <row r="31" spans="1:27" s="2" customFormat="1" ht="12.75">
      <c r="A31" s="2" t="s">
        <v>289</v>
      </c>
      <c r="C31" s="35">
        <v>47</v>
      </c>
      <c r="D31" s="3">
        <f t="shared" si="9"/>
        <v>51.64835164835165</v>
      </c>
      <c r="E31" s="3"/>
      <c r="F31" s="46">
        <v>0.392264188732373</v>
      </c>
      <c r="G31" s="47">
        <f t="shared" si="10"/>
        <v>39.2264188732373</v>
      </c>
      <c r="H31" s="16">
        <f t="shared" si="11"/>
        <v>0.9157019324334584</v>
      </c>
      <c r="I31" s="3"/>
      <c r="J31" s="35">
        <v>1978.8</v>
      </c>
      <c r="K31" s="16">
        <f t="shared" si="12"/>
        <v>1.1923337619186758</v>
      </c>
      <c r="M31" s="1" t="s">
        <v>290</v>
      </c>
      <c r="N31" s="2" t="s">
        <v>291</v>
      </c>
      <c r="O31" s="16">
        <v>1</v>
      </c>
      <c r="Q31" s="2">
        <v>2.84</v>
      </c>
      <c r="R31" s="2">
        <f>Q31^(0.3/0.7)</f>
        <v>1.564153203907787</v>
      </c>
      <c r="S31" s="2">
        <f>R31/1.44436</f>
        <v>1.0829386052700067</v>
      </c>
      <c r="U31" s="3">
        <f t="shared" si="13"/>
        <v>43.68181320799325</v>
      </c>
      <c r="V31" s="16">
        <f t="shared" si="14"/>
        <v>0.5600289271462747</v>
      </c>
      <c r="W31" s="3">
        <f t="shared" si="15"/>
        <v>56.00289271462747</v>
      </c>
      <c r="AA31" s="3"/>
    </row>
    <row r="32" spans="3:27" s="2" customFormat="1" ht="12.75">
      <c r="C32" s="3"/>
      <c r="D32" s="3"/>
      <c r="E32" s="3"/>
      <c r="F32" s="3"/>
      <c r="G32" s="3"/>
      <c r="H32" s="16"/>
      <c r="I32" s="3"/>
      <c r="J32" s="35"/>
      <c r="K32" s="16"/>
      <c r="O32" s="16"/>
      <c r="U32" s="3"/>
      <c r="V32" s="16"/>
      <c r="W32" s="3"/>
      <c r="AA32" s="3"/>
    </row>
    <row r="33" spans="1:27" s="2" customFormat="1" ht="12.75">
      <c r="A33" s="2" t="s">
        <v>292</v>
      </c>
      <c r="C33" s="3">
        <v>100</v>
      </c>
      <c r="D33" s="3">
        <f>C33*100/91</f>
        <v>109.89010989010988</v>
      </c>
      <c r="E33" s="3"/>
      <c r="F33" s="16">
        <v>0.43469830974524304</v>
      </c>
      <c r="G33" s="47">
        <f>F33*100</f>
        <v>43.46983097452431</v>
      </c>
      <c r="H33" s="16">
        <f>F33/0.428375407803213</f>
        <v>1.0147601889063964</v>
      </c>
      <c r="I33" s="3"/>
      <c r="J33" s="35">
        <v>1578.40418848385</v>
      </c>
      <c r="K33" s="16">
        <f>J33/1659.60242274425</f>
        <v>0.9510736829811721</v>
      </c>
      <c r="M33" s="16"/>
      <c r="O33" s="16">
        <v>1</v>
      </c>
      <c r="Q33" s="2">
        <f>Table3!C21</f>
        <v>2.358175407331382</v>
      </c>
      <c r="R33" s="2">
        <f>Q33^(0.3/0.7)</f>
        <v>1.4443600710715712</v>
      </c>
      <c r="S33" s="2">
        <f>R33/1.44436</f>
        <v>1.000000049206272</v>
      </c>
      <c r="U33" s="3">
        <f>D33/H33/K33/O33/S33</f>
        <v>113.86257499599284</v>
      </c>
      <c r="V33" s="16">
        <f>(U33/100)^0.7</f>
        <v>1.095132583669695</v>
      </c>
      <c r="W33" s="3">
        <f>V33*100</f>
        <v>109.5132583669695</v>
      </c>
      <c r="Y33" s="5"/>
      <c r="AA33" s="3"/>
    </row>
    <row r="34" spans="1:27" s="2" customFormat="1" ht="12.75">
      <c r="A34" s="2" t="s">
        <v>293</v>
      </c>
      <c r="C34" s="3">
        <v>47</v>
      </c>
      <c r="D34" s="3">
        <f>C34*100/91</f>
        <v>51.64835164835165</v>
      </c>
      <c r="E34" s="3"/>
      <c r="F34" s="16">
        <v>0.39634101629407</v>
      </c>
      <c r="G34" s="47">
        <f>F34*100</f>
        <v>39.634101629407</v>
      </c>
      <c r="H34" s="16">
        <f>F34/0.428375407803213</f>
        <v>0.9252188829573078</v>
      </c>
      <c r="I34" s="3"/>
      <c r="J34" s="35">
        <v>2070.98568473323</v>
      </c>
      <c r="K34" s="16">
        <f>J34/1659.60242274425</f>
        <v>1.247880610651757</v>
      </c>
      <c r="M34" s="2" t="s">
        <v>294</v>
      </c>
      <c r="N34" s="2" t="s">
        <v>295</v>
      </c>
      <c r="O34" s="16">
        <v>1</v>
      </c>
      <c r="Q34" s="2" t="s">
        <v>296</v>
      </c>
      <c r="R34" s="2" t="s">
        <v>1542</v>
      </c>
      <c r="S34" s="2">
        <v>1</v>
      </c>
      <c r="U34" s="3">
        <f>D34/H34/K34/O34/S34</f>
        <v>44.73412439210078</v>
      </c>
      <c r="V34" s="16">
        <f>(U34/100)^0.7</f>
        <v>0.5694390665415283</v>
      </c>
      <c r="W34" s="3">
        <f>V34*100</f>
        <v>56.94390665415283</v>
      </c>
      <c r="AA34" s="3"/>
    </row>
    <row r="35" spans="1:27" s="2" customFormat="1" ht="12.75">
      <c r="A35" s="2" t="s">
        <v>297</v>
      </c>
      <c r="C35" s="3">
        <v>91</v>
      </c>
      <c r="D35" s="3">
        <f>C35*100/91</f>
        <v>100</v>
      </c>
      <c r="E35" s="3"/>
      <c r="F35" s="49">
        <v>0.42837540780321304</v>
      </c>
      <c r="G35" s="47">
        <f>F35*100</f>
        <v>42.837540780321305</v>
      </c>
      <c r="H35" s="16">
        <f>F35/0.428375407803213</f>
        <v>1</v>
      </c>
      <c r="I35" s="3"/>
      <c r="J35" s="35">
        <v>1659.60242274425</v>
      </c>
      <c r="K35" s="16">
        <f>J35/1659.60242274425</f>
        <v>1</v>
      </c>
      <c r="M35" s="2" t="s">
        <v>298</v>
      </c>
      <c r="N35" s="2" t="s">
        <v>299</v>
      </c>
      <c r="O35" s="16">
        <v>1</v>
      </c>
      <c r="Q35" s="2" t="s">
        <v>300</v>
      </c>
      <c r="S35" s="2">
        <v>1</v>
      </c>
      <c r="U35" s="3">
        <f>D35/H35/K35/O35/S35</f>
        <v>100</v>
      </c>
      <c r="V35" s="16">
        <f>(U35/100)^0.7</f>
        <v>1</v>
      </c>
      <c r="W35" s="3">
        <f>V35*100</f>
        <v>100</v>
      </c>
      <c r="Y35" s="5"/>
      <c r="AA35" s="3"/>
    </row>
    <row r="36" spans="3:27" s="2" customFormat="1" ht="12.75">
      <c r="C36" s="3"/>
      <c r="D36" s="3"/>
      <c r="E36" s="3"/>
      <c r="F36" s="16"/>
      <c r="G36" s="3"/>
      <c r="H36" s="16"/>
      <c r="I36" s="3"/>
      <c r="J36" s="35"/>
      <c r="K36" s="16"/>
      <c r="O36" s="16"/>
      <c r="U36" s="3"/>
      <c r="V36" s="16"/>
      <c r="W36" s="3"/>
      <c r="AA36" s="3"/>
    </row>
    <row r="37" spans="1:27" s="2" customFormat="1" ht="12.75">
      <c r="A37" s="2" t="s">
        <v>301</v>
      </c>
      <c r="C37" s="35">
        <f>34096.8891544689/gdp_pc_oecd!Q58*100</f>
        <v>138.710683005535</v>
      </c>
      <c r="D37" s="3">
        <f>C37*100/91</f>
        <v>152.4293219841044</v>
      </c>
      <c r="E37" s="3"/>
      <c r="F37" s="16">
        <v>0.47444077672426</v>
      </c>
      <c r="G37" s="47">
        <f>F37*100</f>
        <v>47.444077672426</v>
      </c>
      <c r="H37" s="16">
        <f>F37/0.428375407803213</f>
        <v>1.1075350453875925</v>
      </c>
      <c r="I37" s="3"/>
      <c r="J37" s="35">
        <v>1872.67978462564</v>
      </c>
      <c r="K37" s="16">
        <f>J37/1659.60242274425</f>
        <v>1.1283906066665377</v>
      </c>
      <c r="M37" s="2">
        <v>12.71</v>
      </c>
      <c r="N37" s="2">
        <v>3.52640874359127</v>
      </c>
      <c r="O37" s="16">
        <f>EXP(0.134*4+MIN(M37-4,4)*0.101+MAX(0,(M37-8))*0.068)/3.16072</f>
        <v>1.1156979243942096</v>
      </c>
      <c r="Q37" s="2">
        <f>Table3!C23</f>
        <v>2.252</v>
      </c>
      <c r="R37" s="2">
        <f>Q37^(0.3/0.7)</f>
        <v>1.416122219006689</v>
      </c>
      <c r="S37" s="2">
        <f>R37/1.44436</f>
        <v>0.9804496240595759</v>
      </c>
      <c r="U37" s="3">
        <f>D37/H37/K37/O37/S37</f>
        <v>111.50123272505616</v>
      </c>
      <c r="V37" s="16">
        <f>(U37/100)^0.7</f>
        <v>1.0791846717621696</v>
      </c>
      <c r="W37" s="3">
        <f>V37*100</f>
        <v>107.91846717621696</v>
      </c>
      <c r="AA37" s="3"/>
    </row>
    <row r="38" spans="4:27" s="2" customFormat="1" ht="12.75">
      <c r="D38" s="3"/>
      <c r="G38" s="3"/>
      <c r="V38" s="3"/>
      <c r="W38" s="3"/>
      <c r="AA38" s="3"/>
    </row>
    <row r="39" spans="1:27" s="2" customFormat="1" ht="12.75">
      <c r="A39" s="2" t="s">
        <v>302</v>
      </c>
      <c r="D39" s="3"/>
      <c r="F39" s="2" t="s">
        <v>303</v>
      </c>
      <c r="G39" s="3"/>
      <c r="J39" s="2" t="s">
        <v>304</v>
      </c>
      <c r="M39" s="2" t="s">
        <v>305</v>
      </c>
      <c r="Q39" s="2" t="s">
        <v>306</v>
      </c>
      <c r="S39" s="2" t="s">
        <v>307</v>
      </c>
      <c r="V39" s="3"/>
      <c r="W39" s="3"/>
      <c r="AA39" s="3"/>
    </row>
  </sheetData>
  <printOptions/>
  <pageMargins left="0.7875" right="0.7875" top="0.7875" bottom="0.7875" header="0.5" footer="0.5"/>
  <pageSetup fitToHeight="0" horizontalDpi="300" verticalDpi="300" orientation="landscape" paperSize="9" scale="80" r:id="rId1"/>
</worksheet>
</file>

<file path=xl/worksheets/sheet22.xml><?xml version="1.0" encoding="utf-8"?>
<worksheet xmlns="http://schemas.openxmlformats.org/spreadsheetml/2006/main" xmlns:r="http://schemas.openxmlformats.org/officeDocument/2006/relationships">
  <dimension ref="A1:AC36"/>
  <sheetViews>
    <sheetView workbookViewId="0" topLeftCell="A1">
      <pane xSplit="1" ySplit="5" topLeftCell="H6" activePane="bottomRight" state="frozen"/>
      <selection pane="topLeft" activeCell="A1" sqref="A1"/>
      <selection pane="topRight" activeCell="B1" sqref="B1"/>
      <selection pane="bottomLeft" activeCell="A6" sqref="A6"/>
      <selection pane="bottomRight" activeCell="U13" sqref="U13"/>
    </sheetView>
  </sheetViews>
  <sheetFormatPr defaultColWidth="9.140625" defaultRowHeight="12.75"/>
  <cols>
    <col min="1" max="11" width="9.00390625" style="1" customWidth="1"/>
    <col min="12" max="12" width="14.28125" style="1" customWidth="1"/>
    <col min="13" max="15" width="9.00390625" style="1" customWidth="1"/>
    <col min="16" max="16" width="16.421875" style="1" customWidth="1"/>
    <col min="17" max="16384" width="9.00390625" style="1" customWidth="1"/>
  </cols>
  <sheetData>
    <row r="1" spans="1:24" s="2" customFormat="1" ht="12.75">
      <c r="A1" s="2" t="s">
        <v>564</v>
      </c>
      <c r="Q1" s="2" t="s">
        <v>565</v>
      </c>
      <c r="X1" s="51"/>
    </row>
    <row r="2" s="2" customFormat="1" ht="12.75"/>
    <row r="3" spans="1:28" s="2" customFormat="1" ht="12.75">
      <c r="A3" s="2" t="s">
        <v>566</v>
      </c>
      <c r="C3" s="2" t="s">
        <v>567</v>
      </c>
      <c r="D3" s="2" t="s">
        <v>568</v>
      </c>
      <c r="G3" s="2" t="s">
        <v>569</v>
      </c>
      <c r="J3" s="2" t="s">
        <v>570</v>
      </c>
      <c r="M3" s="2" t="s">
        <v>571</v>
      </c>
      <c r="N3" s="2" t="s">
        <v>572</v>
      </c>
      <c r="Q3" s="2" t="s">
        <v>573</v>
      </c>
      <c r="R3" s="2" t="s">
        <v>574</v>
      </c>
      <c r="U3" s="2" t="s">
        <v>880</v>
      </c>
      <c r="X3" s="2" t="s">
        <v>575</v>
      </c>
      <c r="Y3" s="2" t="s">
        <v>576</v>
      </c>
      <c r="AB3" s="2" t="s">
        <v>577</v>
      </c>
    </row>
    <row r="4" s="2" customFormat="1" ht="12.75"/>
    <row r="5" spans="1:29" s="2" customFormat="1" ht="12.75">
      <c r="A5" s="2" t="s">
        <v>578</v>
      </c>
      <c r="C5" s="2">
        <v>1990</v>
      </c>
      <c r="E5" s="2" t="s">
        <v>579</v>
      </c>
      <c r="F5" s="2">
        <v>1995</v>
      </c>
      <c r="H5" s="2" t="s">
        <v>580</v>
      </c>
      <c r="I5" s="2">
        <v>2000</v>
      </c>
      <c r="K5" s="2" t="s">
        <v>581</v>
      </c>
      <c r="M5" s="2">
        <v>1995</v>
      </c>
      <c r="O5" s="2" t="s">
        <v>582</v>
      </c>
      <c r="Q5" s="2">
        <v>2002</v>
      </c>
      <c r="S5" s="2" t="s">
        <v>583</v>
      </c>
      <c r="U5" s="2">
        <v>1990</v>
      </c>
      <c r="X5" s="2">
        <v>1990</v>
      </c>
      <c r="Z5" s="2" t="s">
        <v>584</v>
      </c>
      <c r="AA5" s="2">
        <v>1998</v>
      </c>
      <c r="AC5" s="2" t="s">
        <v>585</v>
      </c>
    </row>
    <row r="6" spans="24:28" s="2" customFormat="1" ht="12.75">
      <c r="X6" s="51"/>
      <c r="AA6" s="51"/>
      <c r="AB6" s="51"/>
    </row>
    <row r="7" spans="1:29" s="2" customFormat="1" ht="12.75">
      <c r="A7" s="2" t="s">
        <v>586</v>
      </c>
      <c r="C7" s="2">
        <v>6.94</v>
      </c>
      <c r="E7" s="2">
        <f>EXP(0.134*4+MIN(C7-4,4)*0.101+MAX(0,(C7-8))*0.068)/2.507</f>
        <v>0.9174595206803646</v>
      </c>
      <c r="F7" s="2">
        <v>7.2</v>
      </c>
      <c r="H7" s="2">
        <f>EXP(0.134*4+MIN(F7-4,4)*0.101+MAX(0,(F7-8))*0.068)/2.5798</f>
        <v>0.9152922401583985</v>
      </c>
      <c r="I7" s="2">
        <v>7.35</v>
      </c>
      <c r="K7" s="16">
        <f>EXP(0.134*4+MIN(I7-4,4)*0.101+MAX(0,(I7-8))*0.068)/2.6509</f>
        <v>0.9043406132553639</v>
      </c>
      <c r="M7" s="2">
        <v>11.05</v>
      </c>
      <c r="O7" s="16">
        <f>EXP(0.134*4+MIN(M7-4,4)*0.101+MAX(0,(M7-8))*0.068)/3.1586</f>
        <v>0.9972748285858356</v>
      </c>
      <c r="Q7" s="10">
        <v>11.6</v>
      </c>
      <c r="S7" s="16">
        <f>EXP(0.134*4+MIN(Q7-4,4)*0.101+MAX(0,(Q7-8))*0.068)/3.16072</f>
        <v>1.0345847621779325</v>
      </c>
      <c r="T7" s="16"/>
      <c r="U7" s="16">
        <v>11</v>
      </c>
      <c r="V7" s="16"/>
      <c r="W7" s="16">
        <f>EXP(0.134*4+MIN(U7-4,4)*0.101+MAX(0,(U7-8))*0.068)/2.97</f>
        <v>1.0570035307001338</v>
      </c>
      <c r="X7" s="2">
        <v>11</v>
      </c>
      <c r="Z7" s="16">
        <f>EXP(0.134*4+MIN(X7-4,4)*0.101+MAX(0,(X7-8))*0.068)</f>
        <v>3.139300486179397</v>
      </c>
      <c r="AA7" s="2">
        <v>11.2</v>
      </c>
      <c r="AC7" s="16">
        <f>EXP(0.134*4+MIN(AA7-4,4)*0.101+MAX(0,(AA7-8))*0.068)</f>
        <v>3.1822866159161425</v>
      </c>
    </row>
    <row r="8" spans="15:29" s="2" customFormat="1" ht="12.75">
      <c r="O8" s="16"/>
      <c r="Q8" s="10"/>
      <c r="S8" s="16"/>
      <c r="T8" s="16"/>
      <c r="U8" s="16"/>
      <c r="V8" s="16"/>
      <c r="Z8" s="16"/>
      <c r="AC8" s="16"/>
    </row>
    <row r="9" spans="1:29" s="2" customFormat="1" ht="12.75">
      <c r="A9" s="2" t="s">
        <v>587</v>
      </c>
      <c r="C9" s="2">
        <v>8.22</v>
      </c>
      <c r="D9" s="35">
        <v>7718.106</v>
      </c>
      <c r="E9" s="2">
        <f aca="true" t="shared" si="0" ref="E9:E17">EXP(0.134*4+MIN(C9-4,4)*0.101+MAX(0,(C9-8))*0.068)/2.507</f>
        <v>1.0365243869864833</v>
      </c>
      <c r="F9" s="2">
        <v>8.44</v>
      </c>
      <c r="G9" s="35">
        <v>8041.935</v>
      </c>
      <c r="H9" s="2">
        <f aca="true" t="shared" si="1" ref="H9:H17">EXP(0.134*4+MIN(F9-4,4)*0.101+MAX(0,(F9-8))*0.068)/2.5798</f>
        <v>1.0224565595156994</v>
      </c>
      <c r="I9" s="2">
        <v>8.8</v>
      </c>
      <c r="J9" s="35">
        <v>8131.111</v>
      </c>
      <c r="K9" s="2">
        <f aca="true" t="shared" si="2" ref="K9:K17">EXP(0.134*4+MIN(I9-4,4)*0.101+MAX(0,(I9-8))*0.068)/2.6509</f>
        <v>1.0196921775350676</v>
      </c>
      <c r="M9" s="2">
        <v>11.71</v>
      </c>
      <c r="N9" s="35">
        <v>8041.935</v>
      </c>
      <c r="O9" s="16">
        <f>EXP(0.134*4+MIN(M9-4,4)*0.101+MAX(0,(M9-8))*0.068)/3.1586</f>
        <v>1.0430520809264876</v>
      </c>
      <c r="Q9" s="10">
        <v>12.4</v>
      </c>
      <c r="R9" s="35"/>
      <c r="S9" s="16">
        <f aca="true" t="shared" si="3" ref="S9:S23">EXP(0.134*4+MIN(Q9-4,4)*0.101+MAX(0,(Q9-8))*0.068)/3.16072</f>
        <v>1.0924251687882363</v>
      </c>
      <c r="T9" s="16"/>
      <c r="U9" s="16">
        <v>11.3</v>
      </c>
      <c r="V9" s="16"/>
      <c r="W9" s="16">
        <f aca="true" t="shared" si="4" ref="W9:W17">EXP(0.134*4+MIN(U9-4,4)*0.101+MAX(0,(U9-8))*0.068)/2.97</f>
        <v>1.078787847280679</v>
      </c>
      <c r="X9" s="2">
        <v>11.27</v>
      </c>
      <c r="Y9" s="35">
        <v>7718.106</v>
      </c>
      <c r="Z9" s="16">
        <f aca="true" t="shared" si="5" ref="Z9:Z17">EXP(0.134*4+MIN(X9-4,4)*0.101+MAX(0,(X9-8))*0.068)</f>
        <v>3.197470408966348</v>
      </c>
      <c r="AA9" s="2">
        <v>11.77</v>
      </c>
      <c r="AB9" s="35">
        <v>8091.582</v>
      </c>
      <c r="AC9" s="16">
        <f aca="true" t="shared" si="6" ref="AC9:AC17">EXP(0.134*4+MIN(AA9-4,4)*0.101+MAX(0,(AA9-8))*0.068)</f>
        <v>3.3080536655852435</v>
      </c>
    </row>
    <row r="10" spans="1:29" s="2" customFormat="1" ht="12.75">
      <c r="A10" s="2" t="s">
        <v>588</v>
      </c>
      <c r="C10" s="2">
        <v>8.43</v>
      </c>
      <c r="D10" s="35">
        <v>9969.31</v>
      </c>
      <c r="E10" s="2">
        <f t="shared" si="0"/>
        <v>1.0514321432829838</v>
      </c>
      <c r="F10" s="2">
        <v>8.55</v>
      </c>
      <c r="G10" s="35">
        <v>10136.818</v>
      </c>
      <c r="H10" s="2">
        <f t="shared" si="1"/>
        <v>1.0301332094590623</v>
      </c>
      <c r="I10" s="2">
        <v>8.73</v>
      </c>
      <c r="J10" s="35">
        <v>10241.506</v>
      </c>
      <c r="K10" s="2">
        <f t="shared" si="2"/>
        <v>1.0148499763515355</v>
      </c>
      <c r="M10" s="2">
        <v>10.49</v>
      </c>
      <c r="N10" s="35">
        <v>10136.818</v>
      </c>
      <c r="O10" s="16">
        <f>EXP(0.134*4+MIN(M10-4,4)*0.101+MAX(0,(M10-8))*0.068)/3.1586</f>
        <v>0.9600125790261923</v>
      </c>
      <c r="Q10" s="10">
        <v>11.1</v>
      </c>
      <c r="R10" s="35"/>
      <c r="S10" s="16">
        <f t="shared" si="3"/>
        <v>1.0000001502533613</v>
      </c>
      <c r="T10" s="16"/>
      <c r="U10" s="16">
        <v>10.1</v>
      </c>
      <c r="V10" s="16"/>
      <c r="W10" s="16">
        <f t="shared" si="4"/>
        <v>0.9942546153984828</v>
      </c>
      <c r="X10" s="2">
        <v>9.78</v>
      </c>
      <c r="Y10" s="35">
        <v>9969.31</v>
      </c>
      <c r="Z10" s="16">
        <f t="shared" si="5"/>
        <v>2.8893743765874977</v>
      </c>
      <c r="AA10" s="2">
        <v>10.79</v>
      </c>
      <c r="AB10" s="35">
        <v>10202.662</v>
      </c>
      <c r="AC10" s="16">
        <f t="shared" si="6"/>
        <v>3.0947898376430865</v>
      </c>
    </row>
    <row r="11" spans="1:29" s="2" customFormat="1" ht="12.75">
      <c r="A11" s="2" t="s">
        <v>589</v>
      </c>
      <c r="C11" s="2">
        <v>10.13</v>
      </c>
      <c r="D11" s="35">
        <v>5140.954</v>
      </c>
      <c r="E11" s="2">
        <f t="shared" si="0"/>
        <v>1.1802817496000408</v>
      </c>
      <c r="F11" s="2">
        <v>9.86</v>
      </c>
      <c r="G11" s="35">
        <v>5232.604</v>
      </c>
      <c r="H11" s="2">
        <f t="shared" si="1"/>
        <v>1.1261087697971925</v>
      </c>
      <c r="I11" s="2">
        <v>10.09</v>
      </c>
      <c r="J11" s="35">
        <v>5336.394</v>
      </c>
      <c r="K11" s="2">
        <f t="shared" si="2"/>
        <v>1.1131800119492865</v>
      </c>
      <c r="M11" s="2">
        <v>11.87</v>
      </c>
      <c r="N11" s="35">
        <v>5232.604</v>
      </c>
      <c r="O11" s="16">
        <f>EXP(0.134*4+MIN(M11-4,4)*0.101+MAX(0,(M11-8))*0.068)/3.1586</f>
        <v>1.0544624474028808</v>
      </c>
      <c r="Q11" s="10">
        <v>13</v>
      </c>
      <c r="R11" s="35"/>
      <c r="S11" s="16">
        <f t="shared" si="3"/>
        <v>1.137917855921841</v>
      </c>
      <c r="T11" s="16"/>
      <c r="U11" s="16">
        <v>12.9</v>
      </c>
      <c r="V11" s="16"/>
      <c r="W11" s="16">
        <f t="shared" si="4"/>
        <v>1.202783010633922</v>
      </c>
      <c r="X11" s="2">
        <v>11.04</v>
      </c>
      <c r="Y11" s="35">
        <v>5140.954</v>
      </c>
      <c r="Z11" s="16">
        <f t="shared" si="5"/>
        <v>3.1478510069383563</v>
      </c>
      <c r="AA11" s="2">
        <v>11.43</v>
      </c>
      <c r="AB11" s="35">
        <v>5302.166</v>
      </c>
      <c r="AC11" s="16">
        <f t="shared" si="6"/>
        <v>3.23244882455162</v>
      </c>
    </row>
    <row r="12" spans="1:29" s="2" customFormat="1" ht="12.75">
      <c r="A12" s="2" t="s">
        <v>590</v>
      </c>
      <c r="C12" s="2">
        <v>9.48</v>
      </c>
      <c r="D12" s="35">
        <v>4986.431</v>
      </c>
      <c r="E12" s="2">
        <f t="shared" si="0"/>
        <v>1.129249418742728</v>
      </c>
      <c r="F12" s="2">
        <v>9.82</v>
      </c>
      <c r="G12" s="35">
        <v>5105.762</v>
      </c>
      <c r="H12" s="2">
        <f t="shared" si="1"/>
        <v>1.1230499158705696</v>
      </c>
      <c r="I12" s="2">
        <v>10.14</v>
      </c>
      <c r="J12" s="35">
        <v>5167.486</v>
      </c>
      <c r="K12" s="2">
        <f t="shared" si="2"/>
        <v>1.1169712654686568</v>
      </c>
      <c r="M12" s="2">
        <v>11.4</v>
      </c>
      <c r="N12" s="35">
        <v>5105.762</v>
      </c>
      <c r="O12" s="16">
        <f>EXP(0.134*4+MIN(M12-4,4)*0.101+MAX(0,(M12-8))*0.068)/3.1586</f>
        <v>1.021294671834878</v>
      </c>
      <c r="Q12" s="10">
        <v>11.4</v>
      </c>
      <c r="R12" s="35"/>
      <c r="S12" s="16">
        <f t="shared" si="3"/>
        <v>1.020609655539765</v>
      </c>
      <c r="T12" s="16"/>
      <c r="U12" s="16">
        <v>11</v>
      </c>
      <c r="V12" s="16"/>
      <c r="W12" s="16">
        <f t="shared" si="4"/>
        <v>1.0570035307001338</v>
      </c>
      <c r="X12" s="2">
        <v>10.4</v>
      </c>
      <c r="Y12" s="35">
        <v>4986.431</v>
      </c>
      <c r="Z12" s="16">
        <f t="shared" si="5"/>
        <v>3.0137947529729905</v>
      </c>
      <c r="AA12" s="2">
        <v>11.21</v>
      </c>
      <c r="AB12" s="35">
        <v>5148.038</v>
      </c>
      <c r="AC12" s="16">
        <f t="shared" si="6"/>
        <v>3.184451306726429</v>
      </c>
    </row>
    <row r="13" spans="1:29" s="2" customFormat="1" ht="12.75">
      <c r="A13" s="2" t="s">
        <v>591</v>
      </c>
      <c r="C13" s="2">
        <v>7.56</v>
      </c>
      <c r="D13" s="35">
        <v>56735.161</v>
      </c>
      <c r="E13" s="2">
        <f t="shared" si="0"/>
        <v>0.9767477787468303</v>
      </c>
      <c r="F13" s="2">
        <v>7.94</v>
      </c>
      <c r="G13" s="35">
        <v>58149.727</v>
      </c>
      <c r="H13" s="2">
        <f t="shared" si="1"/>
        <v>0.9863225218981434</v>
      </c>
      <c r="I13" s="2">
        <v>8.37</v>
      </c>
      <c r="J13" s="35">
        <v>59381.628</v>
      </c>
      <c r="K13" s="2">
        <f t="shared" si="2"/>
        <v>0.9903080674860181</v>
      </c>
      <c r="M13" s="2" t="s">
        <v>592</v>
      </c>
      <c r="N13" s="35">
        <v>0</v>
      </c>
      <c r="O13" s="49"/>
      <c r="Q13" s="10">
        <v>10.6</v>
      </c>
      <c r="R13" s="35"/>
      <c r="S13" s="16">
        <f t="shared" si="3"/>
        <v>0.966571649868124</v>
      </c>
      <c r="T13" s="16"/>
      <c r="U13" s="16">
        <v>10.5</v>
      </c>
      <c r="V13" s="16"/>
      <c r="W13" s="16">
        <f t="shared" si="4"/>
        <v>1.021669493075985</v>
      </c>
      <c r="X13" s="2">
        <v>9.96</v>
      </c>
      <c r="Y13" s="35">
        <v>56735.161</v>
      </c>
      <c r="Z13" s="16">
        <f t="shared" si="5"/>
        <v>2.9249576443064975</v>
      </c>
      <c r="AA13" s="2">
        <v>10.6</v>
      </c>
      <c r="AB13" s="35">
        <v>58866.29</v>
      </c>
      <c r="AC13" s="16">
        <f t="shared" si="6"/>
        <v>3.055062345171177</v>
      </c>
    </row>
    <row r="14" spans="1:29" s="2" customFormat="1" ht="12.75">
      <c r="A14" s="2" t="s">
        <v>593</v>
      </c>
      <c r="C14" s="2">
        <v>9.48</v>
      </c>
      <c r="D14" s="35">
        <v>79635</v>
      </c>
      <c r="E14" s="2">
        <f t="shared" si="0"/>
        <v>1.129249418742728</v>
      </c>
      <c r="F14" s="2">
        <v>9.57</v>
      </c>
      <c r="G14" s="35">
        <v>81661</v>
      </c>
      <c r="H14" s="2">
        <f t="shared" si="1"/>
        <v>1.104119432317917</v>
      </c>
      <c r="I14" s="2">
        <v>9.75</v>
      </c>
      <c r="J14" s="35">
        <v>82192.2577276724</v>
      </c>
      <c r="K14" s="2">
        <f t="shared" si="2"/>
        <v>1.0877385269090663</v>
      </c>
      <c r="M14" s="16">
        <v>13.06</v>
      </c>
      <c r="N14" s="35">
        <v>81661</v>
      </c>
      <c r="O14" s="16">
        <f>EXP(0.134*4+MIN(M14-4,4)*0.101+MAX(0,(M14-8))*0.068)/3.1586</f>
        <v>1.1433369188739566</v>
      </c>
      <c r="Q14" s="10">
        <v>13</v>
      </c>
      <c r="R14" s="35"/>
      <c r="S14" s="16">
        <f t="shared" si="3"/>
        <v>1.137917855921841</v>
      </c>
      <c r="T14" s="16"/>
      <c r="U14" s="16">
        <v>12.9</v>
      </c>
      <c r="V14" s="16"/>
      <c r="W14" s="16">
        <f t="shared" si="4"/>
        <v>1.202783010633922</v>
      </c>
      <c r="X14" s="2">
        <v>12.89</v>
      </c>
      <c r="Y14" s="35">
        <v>79635</v>
      </c>
      <c r="Z14" s="16">
        <f t="shared" si="5"/>
        <v>3.5698372267350913</v>
      </c>
      <c r="AA14" s="2">
        <v>13.55</v>
      </c>
      <c r="AB14" s="35">
        <v>82028.0120375622</v>
      </c>
      <c r="AC14" s="16">
        <f t="shared" si="6"/>
        <v>3.733701123485635</v>
      </c>
    </row>
    <row r="15" spans="1:29" s="2" customFormat="1" ht="12.75">
      <c r="A15" s="2" t="s">
        <v>594</v>
      </c>
      <c r="C15" s="2">
        <v>7.66</v>
      </c>
      <c r="D15" s="35">
        <v>10157.893</v>
      </c>
      <c r="E15" s="2">
        <f t="shared" si="0"/>
        <v>0.986662918481024</v>
      </c>
      <c r="F15" s="2">
        <v>8.05</v>
      </c>
      <c r="G15" s="35">
        <v>10489.368</v>
      </c>
      <c r="H15" s="2">
        <f t="shared" si="1"/>
        <v>0.9956974062439096</v>
      </c>
      <c r="I15" s="2">
        <v>8.51</v>
      </c>
      <c r="J15" s="35">
        <v>10601.527</v>
      </c>
      <c r="K15" s="2">
        <f t="shared" si="2"/>
        <v>0.9997808190427311</v>
      </c>
      <c r="M15" s="16">
        <v>8.68</v>
      </c>
      <c r="N15" s="35">
        <v>10489.368</v>
      </c>
      <c r="O15" s="16">
        <f>EXP(0.134*4+MIN(M15-4,4)*0.101+MAX(0,(M15-8))*0.068)/3.1586</f>
        <v>0.8488363296114425</v>
      </c>
      <c r="Q15" s="10">
        <v>10.2</v>
      </c>
      <c r="R15" s="35"/>
      <c r="S15" s="16">
        <f t="shared" si="3"/>
        <v>0.9406352352768493</v>
      </c>
      <c r="T15" s="16"/>
      <c r="U15" s="16">
        <v>7.9</v>
      </c>
      <c r="V15" s="16"/>
      <c r="W15" s="16">
        <f t="shared" si="4"/>
        <v>0.853284760731386</v>
      </c>
      <c r="X15" s="2">
        <v>8.85</v>
      </c>
      <c r="Y15" s="35">
        <v>10157.893</v>
      </c>
      <c r="Z15" s="16">
        <f t="shared" si="5"/>
        <v>2.7123081818570682</v>
      </c>
      <c r="AA15" s="2">
        <v>9.86</v>
      </c>
      <c r="AB15" s="35">
        <v>10555.768</v>
      </c>
      <c r="AC15" s="16">
        <f t="shared" si="6"/>
        <v>2.9051354043227975</v>
      </c>
    </row>
    <row r="16" spans="1:29" s="2" customFormat="1" ht="12.75">
      <c r="A16" s="2" t="s">
        <v>595</v>
      </c>
      <c r="C16" s="2">
        <v>8.5</v>
      </c>
      <c r="D16" s="35">
        <v>3508.2</v>
      </c>
      <c r="E16" s="2">
        <f t="shared" si="0"/>
        <v>1.0564488906715113</v>
      </c>
      <c r="F16" s="2">
        <v>8.79</v>
      </c>
      <c r="G16" s="35">
        <v>3611.198</v>
      </c>
      <c r="H16" s="2">
        <f t="shared" si="1"/>
        <v>1.0470829168492626</v>
      </c>
      <c r="I16" s="2">
        <v>9.02</v>
      </c>
      <c r="J16" s="35">
        <v>3797.257</v>
      </c>
      <c r="K16" s="2">
        <f t="shared" si="2"/>
        <v>1.0350614480163174</v>
      </c>
      <c r="M16" s="16">
        <v>10.06</v>
      </c>
      <c r="N16" s="35">
        <v>3611.198</v>
      </c>
      <c r="O16" s="16">
        <f>EXP(0.134*4+MIN(M16-4,4)*0.101+MAX(0,(M16-8))*0.068)/3.1586</f>
        <v>0.93234823493093</v>
      </c>
      <c r="Q16" s="10">
        <v>10.6</v>
      </c>
      <c r="R16" s="35"/>
      <c r="S16" s="16">
        <f t="shared" si="3"/>
        <v>0.966571649868124</v>
      </c>
      <c r="T16" s="16"/>
      <c r="U16" s="16">
        <v>9.4</v>
      </c>
      <c r="V16" s="16"/>
      <c r="W16" s="16">
        <f t="shared" si="4"/>
        <v>0.9480368057835243</v>
      </c>
      <c r="X16" s="2">
        <v>9.38</v>
      </c>
      <c r="Y16" s="35">
        <v>3508.2</v>
      </c>
      <c r="Z16" s="16">
        <f t="shared" si="5"/>
        <v>2.81184260566208</v>
      </c>
      <c r="AA16" s="2">
        <v>10.26</v>
      </c>
      <c r="AB16" s="35">
        <v>3710.734</v>
      </c>
      <c r="AC16" s="16">
        <f t="shared" si="6"/>
        <v>2.9852395652817787</v>
      </c>
    </row>
    <row r="17" spans="1:29" s="2" customFormat="1" ht="12.75">
      <c r="A17" s="2" t="s">
        <v>596</v>
      </c>
      <c r="C17" s="2">
        <v>6.16</v>
      </c>
      <c r="D17" s="35">
        <v>56742.886</v>
      </c>
      <c r="E17" s="2">
        <f t="shared" si="0"/>
        <v>0.8479557559181871</v>
      </c>
      <c r="F17" s="2">
        <v>6.6</v>
      </c>
      <c r="G17" s="35">
        <v>57274.531</v>
      </c>
      <c r="H17" s="2">
        <f t="shared" si="1"/>
        <v>0.8614727309114001</v>
      </c>
      <c r="I17" s="2">
        <v>7</v>
      </c>
      <c r="J17" s="35">
        <v>57719.337</v>
      </c>
      <c r="K17" s="2">
        <f t="shared" si="2"/>
        <v>0.8729306151125409</v>
      </c>
      <c r="M17" s="16">
        <v>8.62</v>
      </c>
      <c r="N17" s="35">
        <v>57274.531</v>
      </c>
      <c r="O17" s="16">
        <f>EXP(0.134*4+MIN(M17-4,4)*0.101+MAX(0,(M17-8))*0.068)/3.1586</f>
        <v>0.8453801328225122</v>
      </c>
      <c r="Q17" s="10">
        <v>9.7</v>
      </c>
      <c r="R17" s="35"/>
      <c r="S17" s="16">
        <f t="shared" si="3"/>
        <v>0.9091912146765996</v>
      </c>
      <c r="T17" s="16"/>
      <c r="U17" s="16">
        <v>8</v>
      </c>
      <c r="V17" s="16"/>
      <c r="W17" s="16">
        <f t="shared" si="4"/>
        <v>0.8619466054980712</v>
      </c>
      <c r="X17" s="2">
        <v>8.36</v>
      </c>
      <c r="Y17" s="35">
        <v>56742.886</v>
      </c>
      <c r="Z17" s="16">
        <f t="shared" si="5"/>
        <v>2.623423121702997</v>
      </c>
      <c r="AA17" s="2">
        <v>9.79</v>
      </c>
      <c r="AB17" s="35">
        <v>57550.318</v>
      </c>
      <c r="AC17" s="16">
        <f t="shared" si="6"/>
        <v>2.8913398193383775</v>
      </c>
    </row>
    <row r="18" spans="1:29" s="2" customFormat="1" ht="12.75">
      <c r="A18" s="2" t="s">
        <v>597</v>
      </c>
      <c r="C18" s="2" t="s">
        <v>598</v>
      </c>
      <c r="D18" s="35">
        <v>0</v>
      </c>
      <c r="E18" s="2" t="s">
        <v>599</v>
      </c>
      <c r="F18" s="2" t="s">
        <v>600</v>
      </c>
      <c r="G18" s="35">
        <v>0</v>
      </c>
      <c r="H18" s="2" t="s">
        <v>601</v>
      </c>
      <c r="I18" s="2" t="s">
        <v>602</v>
      </c>
      <c r="J18" s="35">
        <v>0</v>
      </c>
      <c r="K18" s="2" t="s">
        <v>603</v>
      </c>
      <c r="M18" s="16" t="s">
        <v>604</v>
      </c>
      <c r="N18" s="35">
        <v>0</v>
      </c>
      <c r="O18" s="16"/>
      <c r="Q18" s="10" t="s">
        <v>1542</v>
      </c>
      <c r="R18" s="35"/>
      <c r="S18" s="16"/>
      <c r="T18" s="16"/>
      <c r="U18" s="16" t="s">
        <v>3206</v>
      </c>
      <c r="V18" s="16"/>
      <c r="W18" s="16" t="s">
        <v>3206</v>
      </c>
      <c r="X18" s="2" t="s">
        <v>605</v>
      </c>
      <c r="Y18" s="35">
        <v>0</v>
      </c>
      <c r="Z18" s="16"/>
      <c r="AA18" s="2" t="s">
        <v>606</v>
      </c>
      <c r="AB18" s="35">
        <v>0</v>
      </c>
      <c r="AC18" s="16"/>
    </row>
    <row r="19" spans="1:29" s="2" customFormat="1" ht="12.75">
      <c r="A19" s="2" t="s">
        <v>607</v>
      </c>
      <c r="C19" s="2">
        <v>8.61</v>
      </c>
      <c r="D19" s="35">
        <v>14951.51</v>
      </c>
      <c r="E19" s="2">
        <f>EXP(0.134*4+MIN(C19-4,4)*0.101+MAX(0,(C19-8))*0.068)/2.507</f>
        <v>1.0643807565696384</v>
      </c>
      <c r="F19" s="2">
        <v>8.96</v>
      </c>
      <c r="G19" s="35">
        <v>15459.006</v>
      </c>
      <c r="H19" s="2">
        <f>EXP(0.134*4+MIN(F19-4,4)*0.101+MAX(0,(F19-8))*0.068)/2.5798</f>
        <v>1.0592574284685168</v>
      </c>
      <c r="I19" s="2">
        <v>9.24</v>
      </c>
      <c r="J19" s="35">
        <v>15892.237</v>
      </c>
      <c r="K19" s="2">
        <f>EXP(0.134*4+MIN(I19-4,4)*0.101+MAX(0,(I19-8))*0.068)/2.6509</f>
        <v>1.0506623712260375</v>
      </c>
      <c r="M19" s="16">
        <v>11.39</v>
      </c>
      <c r="N19" s="35">
        <v>15459.006</v>
      </c>
      <c r="O19" s="16">
        <f>EXP(0.134*4+MIN(M19-4,4)*0.101+MAX(0,(M19-8))*0.068)/3.1586</f>
        <v>1.0206004275278466</v>
      </c>
      <c r="Q19" s="10">
        <v>11.9</v>
      </c>
      <c r="R19" s="35"/>
      <c r="S19" s="16">
        <f t="shared" si="3"/>
        <v>1.0559070390995278</v>
      </c>
      <c r="T19" s="16"/>
      <c r="U19" s="16">
        <v>11</v>
      </c>
      <c r="V19" s="16"/>
      <c r="W19" s="16">
        <f>EXP(0.134*4+MIN(U19-4,4)*0.101+MAX(0,(U19-8))*0.068)/2.97</f>
        <v>1.0570035307001338</v>
      </c>
      <c r="X19" s="2">
        <v>11.21</v>
      </c>
      <c r="Y19" s="35">
        <v>14951.51</v>
      </c>
      <c r="Z19" s="16">
        <f>EXP(0.134*4+MIN(X19-4,4)*0.101+MAX(0,(X19-8))*0.068)</f>
        <v>3.184451306726429</v>
      </c>
      <c r="AA19" s="2">
        <v>11.85</v>
      </c>
      <c r="AB19" s="35">
        <v>15704.916</v>
      </c>
      <c r="AC19" s="16">
        <f>EXP(0.134*4+MIN(AA19-4,4)*0.101+MAX(0,(AA19-8))*0.068)</f>
        <v>3.3260985150154943</v>
      </c>
    </row>
    <row r="20" spans="1:29" s="2" customFormat="1" ht="12.75">
      <c r="A20" s="2" t="s">
        <v>608</v>
      </c>
      <c r="C20" s="2">
        <v>4.33</v>
      </c>
      <c r="D20" s="35">
        <v>9922.689</v>
      </c>
      <c r="E20" s="2">
        <f>EXP(0.134*4+MIN(C20-4,4)*0.101+MAX(0,(C20-8))*0.068)/2.507</f>
        <v>0.7048594771871523</v>
      </c>
      <c r="F20" s="2">
        <v>4.54</v>
      </c>
      <c r="G20" s="35">
        <v>9968.849</v>
      </c>
      <c r="H20" s="2">
        <f>EXP(0.134*4+MIN(F20-4,4)*0.101+MAX(0,(F20-8))*0.068)/2.5798</f>
        <v>0.6996522335882754</v>
      </c>
      <c r="I20" s="2">
        <v>4.91</v>
      </c>
      <c r="J20" s="35">
        <v>10048.232</v>
      </c>
      <c r="K20" s="2">
        <f>EXP(0.134*4+MIN(I20-4,4)*0.101+MAX(0,(I20-8))*0.068)/2.6509</f>
        <v>0.706812958275933</v>
      </c>
      <c r="M20" s="16" t="s">
        <v>609</v>
      </c>
      <c r="N20" s="35">
        <v>0</v>
      </c>
      <c r="O20" s="49"/>
      <c r="Q20" s="10">
        <v>7.2</v>
      </c>
      <c r="R20" s="35"/>
      <c r="S20" s="16">
        <f t="shared" si="3"/>
        <v>0.7470674153865691</v>
      </c>
      <c r="T20" s="16"/>
      <c r="U20" s="16">
        <v>6.4</v>
      </c>
      <c r="V20" s="16"/>
      <c r="W20" s="16">
        <f>EXP(0.134*4+MIN(U20-4,4)*0.101+MAX(0,(U20-8))*0.068)/2.97</f>
        <v>0.733328182043529</v>
      </c>
      <c r="X20" s="2">
        <v>7.23</v>
      </c>
      <c r="Y20" s="35">
        <v>9922.689</v>
      </c>
      <c r="Z20" s="16">
        <f>EXP(0.134*4+MIN(X20-4,4)*0.101+MAX(0,(X20-8))*0.068)</f>
        <v>2.36843642230384</v>
      </c>
      <c r="AA20" s="2">
        <v>7.73</v>
      </c>
      <c r="AB20" s="35">
        <v>10012.197</v>
      </c>
      <c r="AC20" s="16">
        <f>EXP(0.134*4+MIN(AA20-4,4)*0.101+MAX(0,(AA20-8))*0.068)</f>
        <v>2.491114000034925</v>
      </c>
    </row>
    <row r="21" spans="1:29" s="2" customFormat="1" ht="12.75">
      <c r="A21" s="2" t="s">
        <v>610</v>
      </c>
      <c r="C21" s="2">
        <v>6.09</v>
      </c>
      <c r="D21" s="35">
        <v>39350.769</v>
      </c>
      <c r="E21" s="2">
        <f>EXP(0.134*4+MIN(C21-4,4)*0.101+MAX(0,(C21-8))*0.068)/2.507</f>
        <v>0.8419818513601891</v>
      </c>
      <c r="F21" s="2">
        <v>6.62</v>
      </c>
      <c r="G21" s="35">
        <v>39749.715</v>
      </c>
      <c r="H21" s="2">
        <f>EXP(0.134*4+MIN(F21-4,4)*0.101+MAX(0,(F21-8))*0.068)/2.5798</f>
        <v>0.8632146645885398</v>
      </c>
      <c r="I21" s="2">
        <v>7.25</v>
      </c>
      <c r="J21" s="35">
        <v>40016.081</v>
      </c>
      <c r="K21" s="2">
        <f>EXP(0.134*4+MIN(I21-4,4)*0.101+MAX(0,(I21-8))*0.068)/2.6509</f>
        <v>0.8952527440552753</v>
      </c>
      <c r="M21" s="16" t="s">
        <v>611</v>
      </c>
      <c r="N21" s="35">
        <v>0</v>
      </c>
      <c r="O21" s="49"/>
      <c r="Q21" s="10">
        <v>9.2</v>
      </c>
      <c r="R21" s="35"/>
      <c r="S21" s="16">
        <f t="shared" si="3"/>
        <v>0.8787983203731631</v>
      </c>
      <c r="T21" s="16"/>
      <c r="U21" s="16">
        <v>7.1</v>
      </c>
      <c r="V21" s="16"/>
      <c r="W21" s="16">
        <f>EXP(0.134*4+MIN(U21-4,4)*0.101+MAX(0,(U21-8))*0.068)/2.97</f>
        <v>0.7870512178559022</v>
      </c>
      <c r="X21" s="2">
        <v>7.32</v>
      </c>
      <c r="Y21" s="35">
        <v>39350.769</v>
      </c>
      <c r="Z21" s="16">
        <f>EXP(0.134*4+MIN(X21-4,4)*0.101+MAX(0,(X21-8))*0.068)</f>
        <v>2.3900636562429365</v>
      </c>
      <c r="AA21" s="2">
        <v>8.65</v>
      </c>
      <c r="AB21" s="35">
        <v>39906.235</v>
      </c>
      <c r="AC21" s="16">
        <f>EXP(0.134*4+MIN(AA21-4,4)*0.101+MAX(0,(AA21-8))*0.068)</f>
        <v>2.6756704915848553</v>
      </c>
    </row>
    <row r="22" spans="1:29" s="2" customFormat="1" ht="12.75">
      <c r="A22" s="2" t="s">
        <v>612</v>
      </c>
      <c r="C22" s="2">
        <v>9.57</v>
      </c>
      <c r="D22" s="35">
        <v>8558.842</v>
      </c>
      <c r="E22" s="2">
        <f>EXP(0.134*4+MIN(C22-4,4)*0.101+MAX(0,(C22-8))*0.068)/2.507</f>
        <v>1.136181616072502</v>
      </c>
      <c r="F22" s="2">
        <v>11.23</v>
      </c>
      <c r="G22" s="35">
        <v>8825.417</v>
      </c>
      <c r="H22" s="2">
        <f>EXP(0.134*4+MIN(F22-4,4)*0.101+MAX(0,(F22-8))*0.068)/2.5798</f>
        <v>1.2360590382276364</v>
      </c>
      <c r="I22" s="2">
        <v>11.36</v>
      </c>
      <c r="J22" s="35">
        <v>8873.052</v>
      </c>
      <c r="K22" s="2">
        <f>EXP(0.134*4+MIN(I22-4,4)*0.101+MAX(0,(I22-8))*0.068)/2.6509</f>
        <v>1.213587434410469</v>
      </c>
      <c r="M22" s="16">
        <v>11.14</v>
      </c>
      <c r="N22" s="35">
        <v>8825.417</v>
      </c>
      <c r="O22" s="16">
        <f>EXP(0.134*4+MIN(M22-4,4)*0.101+MAX(0,(M22-8))*0.068)/3.1586</f>
        <v>1.0033968648596912</v>
      </c>
      <c r="Q22" s="10">
        <v>11.7</v>
      </c>
      <c r="R22" s="35"/>
      <c r="S22" s="16">
        <f t="shared" si="3"/>
        <v>1.0416439124704988</v>
      </c>
      <c r="T22" s="16"/>
      <c r="U22" s="16">
        <v>10.6</v>
      </c>
      <c r="V22" s="16"/>
      <c r="W22" s="16">
        <f>EXP(0.134*4+MIN(U22-4,4)*0.101+MAX(0,(U22-8))*0.068)/2.97</f>
        <v>1.0286405202596554</v>
      </c>
      <c r="X22" s="2">
        <v>11.07</v>
      </c>
      <c r="Y22" s="35">
        <v>8558.842</v>
      </c>
      <c r="Z22" s="16">
        <f>EXP(0.134*4+MIN(X22-4,4)*0.101+MAX(0,(X22-8))*0.068)</f>
        <v>3.1542791774971914</v>
      </c>
      <c r="AA22" s="2">
        <v>11.65</v>
      </c>
      <c r="AB22" s="35">
        <v>8867.79</v>
      </c>
      <c r="AC22" s="16">
        <f>EXP(0.134*4+MIN(AA22-4,4)*0.101+MAX(0,(AA22-8))*0.068)</f>
        <v>3.2811697830877793</v>
      </c>
    </row>
    <row r="23" spans="1:29" s="2" customFormat="1" ht="12.75">
      <c r="A23" s="2" t="s">
        <v>613</v>
      </c>
      <c r="C23" s="2">
        <v>8.74</v>
      </c>
      <c r="D23" s="35">
        <v>57493.307</v>
      </c>
      <c r="E23" s="2">
        <f>EXP(0.134*4+MIN(C23-4,4)*0.101+MAX(0,(C23-8))*0.068)/2.507</f>
        <v>1.0738315936124125</v>
      </c>
      <c r="F23" s="2">
        <v>9.03</v>
      </c>
      <c r="G23" s="35">
        <v>58426.014</v>
      </c>
      <c r="H23" s="2">
        <f>EXP(0.134*4+MIN(F23-4,4)*0.101+MAX(0,(F23-8))*0.068)/2.5798</f>
        <v>1.064311513006445</v>
      </c>
      <c r="I23" s="2">
        <v>9.35</v>
      </c>
      <c r="J23" s="35">
        <v>59522.468</v>
      </c>
      <c r="K23" s="2">
        <f>EXP(0.134*4+MIN(I23-4,4)*0.101+MAX(0,(I23-8))*0.068)/2.6509</f>
        <v>1.0585507916752994</v>
      </c>
      <c r="M23" s="16" t="s">
        <v>614</v>
      </c>
      <c r="N23" s="35">
        <v>0</v>
      </c>
      <c r="O23" s="49"/>
      <c r="Q23" s="10">
        <v>12</v>
      </c>
      <c r="R23" s="35"/>
      <c r="S23" s="16">
        <f t="shared" si="3"/>
        <v>1.0631116749655067</v>
      </c>
      <c r="T23" s="16"/>
      <c r="U23" s="16">
        <v>10.5</v>
      </c>
      <c r="V23" s="16"/>
      <c r="W23" s="16">
        <f>EXP(0.134*4+MIN(U23-4,4)*0.101+MAX(0,(U23-8))*0.068)/2.97</f>
        <v>1.021669493075985</v>
      </c>
      <c r="X23" s="2">
        <v>10.89</v>
      </c>
      <c r="Y23" s="35">
        <v>57493.307</v>
      </c>
      <c r="Z23" s="16">
        <f>EXP(0.134*4+MIN(X23-4,4)*0.101+MAX(0,(X23-8))*0.068)</f>
        <v>3.1159061225396867</v>
      </c>
      <c r="AA23" s="2">
        <v>11.95</v>
      </c>
      <c r="AB23" s="35">
        <v>59035.652</v>
      </c>
      <c r="AC23" s="16">
        <f>EXP(0.134*4+MIN(AA23-4,4)*0.101+MAX(0,(AA23-8))*0.068)</f>
        <v>3.348793058917291</v>
      </c>
    </row>
    <row r="24" spans="13:29" s="2" customFormat="1" ht="12.75">
      <c r="M24" s="16"/>
      <c r="O24" s="49"/>
      <c r="S24" s="16"/>
      <c r="T24" s="16"/>
      <c r="U24" s="16"/>
      <c r="V24" s="16"/>
      <c r="Z24" s="16"/>
      <c r="AC24" s="16"/>
    </row>
    <row r="25" spans="1:29" s="2" customFormat="1" ht="12.75">
      <c r="A25" s="2" t="s">
        <v>615</v>
      </c>
      <c r="C25" s="2">
        <f>SUMPRODUCT(C9:C23,D9:D23)/(SUM(D9:D23)-D18)</f>
        <v>7.90306544023012</v>
      </c>
      <c r="E25" s="45">
        <f>SUMPRODUCT(E9:E23,D9:D23)/(SUM(D9:D23)-D18)</f>
        <v>1.0000024345668945</v>
      </c>
      <c r="F25" s="2">
        <f>SUMPRODUCT(F9:F23,G9:G23)/(SUM(G9:G23)-G18)</f>
        <v>8.24246588793248</v>
      </c>
      <c r="H25" s="45">
        <f>SUMPRODUCT(H9:H23,G9:G23)/(SUM(G9:G23)-G18)</f>
        <v>0.9999938227116142</v>
      </c>
      <c r="I25" s="2">
        <f>SUMPRODUCT(I9:I23,J9:J23)/(SUM(J9:J23)-J18)</f>
        <v>8.589978492137426</v>
      </c>
      <c r="K25" s="45">
        <f>SUMPRODUCT(K9:K23,J9:J23)/(SUM(J9:J23)-J18)</f>
        <v>1.0000021123353402</v>
      </c>
      <c r="M25" s="16">
        <f>SUMPRODUCT(M9:M23,N9:N23)/SUM(N9:N23)</f>
        <v>11.090253921004216</v>
      </c>
      <c r="O25" s="16">
        <f>EXP(0.134*4+MIN(M25-4,4)*0.101+MAX(0,(M25-8))*0.068)/3.1586</f>
        <v>1.0000083752095417</v>
      </c>
      <c r="Q25" s="16">
        <v>11.1</v>
      </c>
      <c r="S25" s="16">
        <f>EXP(0.134*4+MIN(Q25-4,4)*0.101+MAX(0,(Q25-8))*0.068)/3.16072</f>
        <v>1.0000001502533613</v>
      </c>
      <c r="T25" s="16"/>
      <c r="U25" s="16">
        <v>10.2</v>
      </c>
      <c r="V25" s="16"/>
      <c r="W25" s="16">
        <f>EXP(0.134*4+MIN(U25-4,4)*0.101+MAX(0,(U25-8))*0.068)/2.97</f>
        <v>1.0010385861428428</v>
      </c>
      <c r="X25" s="16">
        <f>SUMPRODUCT(X9:X23,Y9:Y23)/SUM(Y9:Y23)</f>
        <v>10.223046143522842</v>
      </c>
      <c r="Z25" s="16">
        <f>EXP(0.134*4+MIN(X25-4,4)*0.101+MAX(0,(X25-8))*0.068)</f>
        <v>2.9777474867225306</v>
      </c>
      <c r="AA25" s="16">
        <f>SUMPRODUCT(AA9:AA23,AB9:AB23)/SUM(AB9:AB23)</f>
        <v>11.152903365294412</v>
      </c>
      <c r="AB25" s="16"/>
      <c r="AC25" s="16">
        <f>EXP(0.134*4+MIN(AA25-4,4)*0.101+MAX(0,(AA25-8))*0.068)</f>
        <v>3.1721114186706343</v>
      </c>
    </row>
    <row r="26" spans="13:29" s="2" customFormat="1" ht="12.75">
      <c r="M26" s="16"/>
      <c r="O26" s="16"/>
      <c r="S26" s="16"/>
      <c r="T26" s="16"/>
      <c r="U26" s="16"/>
      <c r="V26" s="16"/>
      <c r="Z26" s="16"/>
      <c r="AA26" s="16"/>
      <c r="AB26" s="16"/>
      <c r="AC26" s="16"/>
    </row>
    <row r="27" spans="1:29" s="2" customFormat="1" ht="12.75">
      <c r="A27" s="2" t="s">
        <v>616</v>
      </c>
      <c r="C27" s="2">
        <v>12</v>
      </c>
      <c r="E27" s="2">
        <f>EXP(0.134*4+MIN(C27-4,4)*0.101+MAX(0,(C27-8))*0.068)/2.507</f>
        <v>1.3403264193446256</v>
      </c>
      <c r="F27" s="2">
        <v>12.18</v>
      </c>
      <c r="H27" s="2">
        <f>EXP(0.134*4+MIN(F27-4,4)*0.101+MAX(0,(F27-8))*0.068)/2.5798</f>
        <v>1.3185440342049974</v>
      </c>
      <c r="I27" s="2">
        <v>12.25</v>
      </c>
      <c r="K27" s="2">
        <f>EXP(0.134*4+MIN(I27-4,4)*0.101+MAX(0,(I27-8))*0.068)/2.6509</f>
        <v>1.2893017529133841</v>
      </c>
      <c r="M27" s="16">
        <v>13.01</v>
      </c>
      <c r="O27" s="16">
        <f>EXP(0.134*4+MIN(M27-4,4)*0.101+MAX(0,(M27-8))*0.068)/3.1586</f>
        <v>1.1394561743539189</v>
      </c>
      <c r="Q27" s="2">
        <v>13.3</v>
      </c>
      <c r="S27" s="16">
        <f>EXP(0.134*4+MIN(Q27-4,4)*0.101+MAX(0,(Q27-8))*0.068)/3.16072</f>
        <v>1.161369776465226</v>
      </c>
      <c r="T27" s="16"/>
      <c r="U27" s="16">
        <v>12.7</v>
      </c>
      <c r="V27" s="16"/>
      <c r="W27" s="16">
        <f>EXP(0.134*4+MIN(U27-4,4)*0.101+MAX(0,(U27-8))*0.068)/2.97</f>
        <v>1.1865358925139913</v>
      </c>
      <c r="X27" s="2">
        <v>12.59</v>
      </c>
      <c r="Z27" s="16">
        <f>EXP(0.134*4+MIN(X27-4,4)*0.101+MAX(0,(X27-8))*0.068)</f>
        <v>3.497750333576033</v>
      </c>
      <c r="AA27" s="2">
        <v>12.71</v>
      </c>
      <c r="AC27" s="16">
        <f>EXP(0.134*4+MIN(AA27-4,4)*0.101+MAX(0,(AA27-8))*0.068)</f>
        <v>3.5264087435912663</v>
      </c>
    </row>
    <row r="28" spans="13:15" s="2" customFormat="1" ht="12.75">
      <c r="M28" s="16"/>
      <c r="O28" s="16"/>
    </row>
    <row r="29" spans="1:24" s="2" customFormat="1" ht="12.75">
      <c r="A29" s="2" t="s">
        <v>617</v>
      </c>
      <c r="M29" s="16" t="s">
        <v>618</v>
      </c>
      <c r="O29" s="16"/>
      <c r="Q29" s="2" t="s">
        <v>619</v>
      </c>
      <c r="X29" s="2" t="s">
        <v>620</v>
      </c>
    </row>
    <row r="30" spans="13:15" s="2" customFormat="1" ht="12.75">
      <c r="M30" s="16"/>
      <c r="O30" s="16"/>
    </row>
    <row r="31" spans="1:25" s="2" customFormat="1" ht="12.75">
      <c r="A31" s="2" t="s">
        <v>621</v>
      </c>
      <c r="C31" s="52">
        <v>9.39</v>
      </c>
      <c r="D31" s="52"/>
      <c r="E31" s="16">
        <f>EXP(0.134*4+MIN(C31-4,4)*0.101+MAX(0,(C31-8))*0.068)/2.507</f>
        <v>1.122359516904396</v>
      </c>
      <c r="F31" s="2">
        <v>9.29</v>
      </c>
      <c r="H31" s="2">
        <f>EXP(0.134*4+MIN(F31-4,4)*0.101+MAX(0,(F31-8))*0.068)/2.5798</f>
        <v>1.083295867740225</v>
      </c>
      <c r="I31" s="2">
        <v>9.46</v>
      </c>
      <c r="K31" s="16">
        <f>EXP(0.134*4+MIN(I31-4,4)*0.101+MAX(0,(I31-8))*0.068)/2.6509</f>
        <v>1.0664984387409215</v>
      </c>
      <c r="M31" s="16"/>
      <c r="O31" s="16"/>
      <c r="Y31" s="52"/>
    </row>
    <row r="32" spans="1:15" s="2" customFormat="1" ht="12.75">
      <c r="A32" s="2" t="s">
        <v>622</v>
      </c>
      <c r="C32" s="2">
        <v>8.71</v>
      </c>
      <c r="E32" s="16">
        <f>EXP(0.134*4+MIN(C32-4,4)*0.101+MAX(0,(C32-8))*0.068)/2.507</f>
        <v>1.0716432100715862</v>
      </c>
      <c r="F32" s="2">
        <v>8.52</v>
      </c>
      <c r="H32" s="2">
        <f>EXP(0.134*4+MIN(F32-4,4)*0.101+MAX(0,(F32-8))*0.068)/2.5798</f>
        <v>1.0280338797561102</v>
      </c>
      <c r="I32" s="2">
        <v>8.81</v>
      </c>
      <c r="K32" s="16">
        <f>EXP(0.134*4+MIN(I32-4,4)*0.101+MAX(0,(I32-8))*0.068)/2.6509</f>
        <v>1.0203858040220692</v>
      </c>
      <c r="M32" s="16"/>
      <c r="O32" s="16"/>
    </row>
    <row r="33" spans="1:15" s="2" customFormat="1" ht="12.75">
      <c r="A33" s="2" t="s">
        <v>623</v>
      </c>
      <c r="C33" s="2">
        <v>9.6</v>
      </c>
      <c r="E33" s="16">
        <f>EXP(0.134*4+MIN(C33-4,4)*0.101+MAX(0,(C33-8))*0.068)/2.507</f>
        <v>1.13850179234445</v>
      </c>
      <c r="F33" s="2">
        <v>9.73</v>
      </c>
      <c r="H33" s="2">
        <f>EXP(0.134*4+MIN(F33-4,4)*0.101+MAX(0,(F33-8))*0.068)/2.5798</f>
        <v>1.1161978391269658</v>
      </c>
      <c r="I33" s="2">
        <v>9.9</v>
      </c>
      <c r="K33" s="16">
        <f>EXP(0.134*4+MIN(I33-4,4)*0.101+MAX(0,(I33-8))*0.068)/2.6509</f>
        <v>1.0988902369194335</v>
      </c>
      <c r="M33" s="16"/>
      <c r="O33" s="16"/>
    </row>
    <row r="34" spans="1:15" s="2" customFormat="1" ht="12.75">
      <c r="A34" s="2" t="s">
        <v>624</v>
      </c>
      <c r="C34" s="2">
        <v>9.07</v>
      </c>
      <c r="E34" s="16">
        <f>EXP(0.134*4+MIN(C34-4,4)*0.101+MAX(0,(C34-8))*0.068)/2.507</f>
        <v>1.0982007741886721</v>
      </c>
      <c r="F34" s="2">
        <v>8.99</v>
      </c>
      <c r="H34" s="2">
        <f>EXP(0.134*4+MIN(F34-4,4)*0.101+MAX(0,(F34-8))*0.068)/2.5798</f>
        <v>1.0614205192250041</v>
      </c>
      <c r="I34" s="2">
        <v>9.19</v>
      </c>
      <c r="K34" s="16">
        <f>EXP(0.134*4+MIN(I34-4,4)*0.101+MAX(0,(I34-8))*0.068)/2.6509</f>
        <v>1.0470961851156817</v>
      </c>
      <c r="M34" s="16"/>
      <c r="O34" s="16"/>
    </row>
    <row r="35" spans="5:15" s="2" customFormat="1" ht="12.75">
      <c r="E35" s="41"/>
      <c r="M35" s="16"/>
      <c r="O35" s="16"/>
    </row>
    <row r="36" s="2" customFormat="1" ht="12.75">
      <c r="A36" s="2" t="s">
        <v>625</v>
      </c>
    </row>
  </sheetData>
  <printOptions/>
  <pageMargins left="0.7875" right="0.7875" top="0.7875" bottom="0.7875" header="0.5" footer="0.5"/>
  <pageSetup fitToHeight="0"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AD39"/>
  <sheetViews>
    <sheetView workbookViewId="0" topLeftCell="A1">
      <pane xSplit="1" ySplit="3" topLeftCell="N4" activePane="bottomRight" state="frozen"/>
      <selection pane="topLeft" activeCell="Z38" sqref="Z38"/>
      <selection pane="topRight" activeCell="Z38" sqref="Z38"/>
      <selection pane="bottomLeft" activeCell="Z38" sqref="Z38"/>
      <selection pane="bottomRight" activeCell="AD5" sqref="AD5:AD37"/>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6" width="9.00390625" style="1" customWidth="1"/>
    <col min="27" max="28" width="9.00390625" style="20" customWidth="1"/>
    <col min="29" max="16384" width="9.00390625" style="1" customWidth="1"/>
  </cols>
  <sheetData>
    <row r="1" spans="1:28" s="2" customFormat="1" ht="12.75">
      <c r="A1" s="2" t="s">
        <v>881</v>
      </c>
      <c r="D1" s="3"/>
      <c r="G1" s="3"/>
      <c r="V1" s="3"/>
      <c r="W1" s="3"/>
      <c r="AA1" s="3"/>
      <c r="AB1" s="3"/>
    </row>
    <row r="2" spans="4:28" s="2" customFormat="1" ht="12.75">
      <c r="D2" s="3"/>
      <c r="G2" s="3"/>
      <c r="V2" s="3"/>
      <c r="W2" s="3"/>
      <c r="AA2" s="3"/>
      <c r="AB2" s="3"/>
    </row>
    <row r="3" spans="3:30" s="2" customFormat="1" ht="12.75">
      <c r="C3" s="2" t="s">
        <v>308</v>
      </c>
      <c r="D3" s="3" t="s">
        <v>309</v>
      </c>
      <c r="F3" s="2" t="s">
        <v>310</v>
      </c>
      <c r="G3" s="3"/>
      <c r="H3" s="2" t="s">
        <v>311</v>
      </c>
      <c r="J3" s="2" t="s">
        <v>312</v>
      </c>
      <c r="K3" s="2" t="s">
        <v>313</v>
      </c>
      <c r="M3" s="2" t="s">
        <v>314</v>
      </c>
      <c r="O3" s="2" t="s">
        <v>315</v>
      </c>
      <c r="Q3" s="2" t="s">
        <v>316</v>
      </c>
      <c r="R3" s="2" t="s">
        <v>317</v>
      </c>
      <c r="S3" s="2" t="s">
        <v>318</v>
      </c>
      <c r="U3" s="2" t="s">
        <v>319</v>
      </c>
      <c r="V3" s="3" t="s">
        <v>320</v>
      </c>
      <c r="W3" s="3" t="s">
        <v>321</v>
      </c>
      <c r="Y3" s="2">
        <v>1990</v>
      </c>
      <c r="Z3" s="2">
        <v>2002</v>
      </c>
      <c r="AA3" s="3" t="s">
        <v>322</v>
      </c>
      <c r="AB3" s="3" t="s">
        <v>323</v>
      </c>
      <c r="AD3" s="2" t="s">
        <v>1017</v>
      </c>
    </row>
    <row r="4" spans="4:28" s="2" customFormat="1" ht="12.75">
      <c r="D4" s="3"/>
      <c r="G4" s="3"/>
      <c r="V4" s="3"/>
      <c r="W4" s="3"/>
      <c r="AA4" s="3"/>
      <c r="AB4" s="3"/>
    </row>
    <row r="5" spans="1:30" s="2" customFormat="1" ht="12.75">
      <c r="A5" s="2" t="s">
        <v>324</v>
      </c>
      <c r="C5" s="35">
        <v>14448.5393293898</v>
      </c>
      <c r="D5" s="3">
        <f>C5/18327*100</f>
        <v>78.83744927914988</v>
      </c>
      <c r="E5" s="3"/>
      <c r="F5" s="46">
        <v>0.47585944465529206</v>
      </c>
      <c r="G5" s="47">
        <f>F5*100</f>
        <v>47.58594446552921</v>
      </c>
      <c r="H5" s="16">
        <f>F5/0.430465263</f>
        <v>1.1054537626077672</v>
      </c>
      <c r="I5" s="3"/>
      <c r="J5" s="35">
        <v>1876.19611514546</v>
      </c>
      <c r="K5" s="16">
        <f>J5/1724</f>
        <v>1.0882808092491068</v>
      </c>
      <c r="O5" s="16">
        <v>1.0570035307001338</v>
      </c>
      <c r="Q5" s="15">
        <v>1.6737424218658046</v>
      </c>
      <c r="R5" s="2">
        <f>Q5^(0.3/0.7)</f>
        <v>1.2470002857838451</v>
      </c>
      <c r="S5" s="2">
        <f>R5/1.444114</f>
        <v>0.8635054336318637</v>
      </c>
      <c r="U5" s="3">
        <f>D5/H5/K5/O5/S5</f>
        <v>71.79752917457793</v>
      </c>
      <c r="V5" s="3">
        <f>U5^0.7</f>
        <v>19.91941818194477</v>
      </c>
      <c r="W5" s="3">
        <f>V5/25*100</f>
        <v>79.67767272777908</v>
      </c>
      <c r="Y5" s="3">
        <f>W5</f>
        <v>79.67767272777908</v>
      </c>
      <c r="Z5" s="3">
        <f>growth_acc_Table_2002!W5</f>
        <v>80.8092733205948</v>
      </c>
      <c r="AA5" s="3">
        <f>Z5-Y5</f>
        <v>1.1316005928157153</v>
      </c>
      <c r="AB5" s="3">
        <f>(Z5-Y5)/Y5*100</f>
        <v>1.4202229483808586</v>
      </c>
      <c r="AD5" s="2">
        <v>1896.198</v>
      </c>
    </row>
    <row r="6" spans="4:28" s="2" customFormat="1" ht="12.75">
      <c r="D6" s="3"/>
      <c r="G6" s="3"/>
      <c r="H6" s="16"/>
      <c r="J6" s="35"/>
      <c r="K6" s="16"/>
      <c r="U6" s="3"/>
      <c r="V6" s="3"/>
      <c r="W6" s="3"/>
      <c r="Y6" s="6"/>
      <c r="Z6" s="3"/>
      <c r="AA6" s="3"/>
      <c r="AB6" s="3"/>
    </row>
    <row r="7" spans="1:30" s="2" customFormat="1" ht="12.75">
      <c r="A7" s="2" t="s">
        <v>325</v>
      </c>
      <c r="C7" s="35">
        <v>22058.3836407818</v>
      </c>
      <c r="D7" s="3">
        <f aca="true" t="shared" si="0" ref="D7:D21">C7/18327*100</f>
        <v>120.36003514367764</v>
      </c>
      <c r="E7" s="3"/>
      <c r="F7" s="48">
        <v>0.44207736975885</v>
      </c>
      <c r="G7" s="47">
        <f aca="true" t="shared" si="1" ref="G7:G20">F7*100</f>
        <v>44.207736975885</v>
      </c>
      <c r="H7" s="16">
        <f aca="true" t="shared" si="2" ref="H7:H21">F7/0.430465263</f>
        <v>1.0269757115311067</v>
      </c>
      <c r="I7" s="3"/>
      <c r="J7" s="35">
        <v>1682.80465486551</v>
      </c>
      <c r="K7" s="16">
        <f aca="true" t="shared" si="3" ref="K7:K21">J7/1724</f>
        <v>0.9761047882050522</v>
      </c>
      <c r="O7" s="16">
        <v>1.078787847280679</v>
      </c>
      <c r="Q7" s="2">
        <f>Table3!C5</f>
        <v>2.607311552</v>
      </c>
      <c r="R7" s="2">
        <f aca="true" t="shared" si="4" ref="R7:R15">Q7^(0.3/0.7)</f>
        <v>1.5078856148195003</v>
      </c>
      <c r="S7" s="2">
        <f aca="true" t="shared" si="5" ref="S7:S21">R7/1.444114</f>
        <v>1.044159681866875</v>
      </c>
      <c r="U7" s="3">
        <f aca="true" t="shared" si="6" ref="U7:U21">D7/H7/K7/O7/S7</f>
        <v>106.59153711791487</v>
      </c>
      <c r="V7" s="3">
        <f aca="true" t="shared" si="7" ref="V7:V21">U7^0.7</f>
        <v>26.266723807603924</v>
      </c>
      <c r="W7" s="3">
        <f aca="true" t="shared" si="8" ref="W7:W21">V7/25*100</f>
        <v>105.0668952304157</v>
      </c>
      <c r="Y7" s="3">
        <f aca="true" t="shared" si="9" ref="Y7:Y21">W7</f>
        <v>105.0668952304157</v>
      </c>
      <c r="Z7" s="3">
        <f>growth_acc_Table_2002!W7</f>
        <v>105.23888647594816</v>
      </c>
      <c r="AA7" s="3">
        <f aca="true" t="shared" si="10" ref="AA7:AA21">Z7-Y7</f>
        <v>0.17199124553246747</v>
      </c>
      <c r="AB7" s="3">
        <f aca="true" t="shared" si="11" ref="AB7:AB21">(Z7-Y7)/Y7*100</f>
        <v>0.16369689534965715</v>
      </c>
      <c r="AD7" s="2">
        <v>7718.106</v>
      </c>
    </row>
    <row r="8" spans="1:30" s="2" customFormat="1" ht="12.75">
      <c r="A8" s="2" t="s">
        <v>326</v>
      </c>
      <c r="C8" s="35">
        <v>21228.0556062149</v>
      </c>
      <c r="D8" s="3">
        <f t="shared" si="0"/>
        <v>115.82940801121242</v>
      </c>
      <c r="E8" s="3"/>
      <c r="F8" s="48">
        <v>0.373747029633947</v>
      </c>
      <c r="G8" s="47">
        <f t="shared" si="1"/>
        <v>37.374702963394704</v>
      </c>
      <c r="H8" s="16">
        <f t="shared" si="2"/>
        <v>0.8682396972736613</v>
      </c>
      <c r="I8" s="3"/>
      <c r="J8" s="35">
        <v>1699</v>
      </c>
      <c r="K8" s="16">
        <f t="shared" si="3"/>
        <v>0.9854988399071926</v>
      </c>
      <c r="O8" s="16">
        <v>0.9942546153984828</v>
      </c>
      <c r="Q8" s="2">
        <f>Table3!C6</f>
        <v>2.356783308</v>
      </c>
      <c r="R8" s="2">
        <f t="shared" si="4"/>
        <v>1.4439945890027626</v>
      </c>
      <c r="S8" s="2">
        <f t="shared" si="5"/>
        <v>0.9999173119315806</v>
      </c>
      <c r="U8" s="3">
        <f t="shared" si="6"/>
        <v>136.1637104962233</v>
      </c>
      <c r="V8" s="3">
        <f t="shared" si="7"/>
        <v>31.177620345544213</v>
      </c>
      <c r="W8" s="3">
        <f t="shared" si="8"/>
        <v>124.71048138217684</v>
      </c>
      <c r="Y8" s="3">
        <f t="shared" si="9"/>
        <v>124.71048138217684</v>
      </c>
      <c r="Z8" s="3">
        <f>growth_acc_Table_2002!W8</f>
        <v>123.3984825590899</v>
      </c>
      <c r="AA8" s="3">
        <f t="shared" si="10"/>
        <v>-1.3119988230869382</v>
      </c>
      <c r="AB8" s="3">
        <f t="shared" si="11"/>
        <v>-1.0520357299129504</v>
      </c>
      <c r="AD8" s="2">
        <v>9969.31</v>
      </c>
    </row>
    <row r="9" spans="1:30" s="2" customFormat="1" ht="12.75">
      <c r="A9" s="2" t="s">
        <v>327</v>
      </c>
      <c r="C9" s="35">
        <v>23294.3053972865</v>
      </c>
      <c r="D9" s="3">
        <f t="shared" si="0"/>
        <v>127.10375619188355</v>
      </c>
      <c r="E9" s="3"/>
      <c r="F9" s="48">
        <v>0.51313433265499</v>
      </c>
      <c r="G9" s="47">
        <f t="shared" si="1"/>
        <v>51.313433265499</v>
      </c>
      <c r="H9" s="16">
        <f t="shared" si="2"/>
        <v>1.1920458554050388</v>
      </c>
      <c r="I9" s="3"/>
      <c r="J9" s="35">
        <v>1492</v>
      </c>
      <c r="K9" s="16">
        <f t="shared" si="3"/>
        <v>0.8654292343387471</v>
      </c>
      <c r="O9" s="16">
        <v>1.202783010633922</v>
      </c>
      <c r="Q9" s="2">
        <f>Table3!C7</f>
        <v>2.636470448</v>
      </c>
      <c r="R9" s="2">
        <f t="shared" si="4"/>
        <v>1.5150898509618649</v>
      </c>
      <c r="S9" s="2">
        <f t="shared" si="5"/>
        <v>1.049148371224062</v>
      </c>
      <c r="U9" s="3">
        <f t="shared" si="6"/>
        <v>97.63592960059286</v>
      </c>
      <c r="V9" s="3">
        <f t="shared" si="7"/>
        <v>24.7016956180137</v>
      </c>
      <c r="W9" s="3">
        <f t="shared" si="8"/>
        <v>98.8067824720548</v>
      </c>
      <c r="Y9" s="3">
        <f t="shared" si="9"/>
        <v>98.8067824720548</v>
      </c>
      <c r="Z9" s="3">
        <f>growth_acc_Table_2002!W9</f>
        <v>102.15705706601548</v>
      </c>
      <c r="AA9" s="3">
        <f t="shared" si="10"/>
        <v>3.350274593960677</v>
      </c>
      <c r="AB9" s="3">
        <f t="shared" si="11"/>
        <v>3.390733419447419</v>
      </c>
      <c r="AD9" s="2">
        <v>5140.954</v>
      </c>
    </row>
    <row r="10" spans="1:30" s="2" customFormat="1" ht="12.75">
      <c r="A10" s="2" t="s">
        <v>328</v>
      </c>
      <c r="C10" s="35">
        <v>21088.6991798429</v>
      </c>
      <c r="D10" s="3">
        <f t="shared" si="0"/>
        <v>115.06901936947074</v>
      </c>
      <c r="E10" s="3"/>
      <c r="F10" s="48">
        <v>0.49995678271693705</v>
      </c>
      <c r="G10" s="47">
        <f t="shared" si="1"/>
        <v>49.995678271693706</v>
      </c>
      <c r="H10" s="16">
        <f t="shared" si="2"/>
        <v>1.1614335132006623</v>
      </c>
      <c r="I10" s="3"/>
      <c r="J10" s="35">
        <v>1677.31298426861</v>
      </c>
      <c r="K10" s="16">
        <f t="shared" si="3"/>
        <v>0.9729193644249479</v>
      </c>
      <c r="O10" s="16">
        <v>1.0570035307001338</v>
      </c>
      <c r="Q10" s="2">
        <f>Table3!C8</f>
        <v>3.130372332</v>
      </c>
      <c r="R10" s="2">
        <f t="shared" si="4"/>
        <v>1.6307909179656663</v>
      </c>
      <c r="S10" s="2">
        <f t="shared" si="5"/>
        <v>1.129267438696437</v>
      </c>
      <c r="U10" s="3">
        <f t="shared" si="6"/>
        <v>85.31275508635945</v>
      </c>
      <c r="V10" s="3">
        <f t="shared" si="7"/>
        <v>22.475521480460962</v>
      </c>
      <c r="W10" s="3">
        <f t="shared" si="8"/>
        <v>89.90208592184385</v>
      </c>
      <c r="Y10" s="3">
        <f t="shared" si="9"/>
        <v>89.90208592184385</v>
      </c>
      <c r="Z10" s="3">
        <f>growth_acc_Table_2002!W10</f>
        <v>96.86382817257011</v>
      </c>
      <c r="AA10" s="3">
        <f t="shared" si="10"/>
        <v>6.96174225072626</v>
      </c>
      <c r="AB10" s="3">
        <f t="shared" si="11"/>
        <v>7.743693796802928</v>
      </c>
      <c r="AD10" s="2">
        <v>4986.431</v>
      </c>
    </row>
    <row r="11" spans="1:30" s="2" customFormat="1" ht="12.75">
      <c r="A11" s="2" t="s">
        <v>329</v>
      </c>
      <c r="C11" s="35">
        <v>21176.2527732803</v>
      </c>
      <c r="D11" s="3">
        <f t="shared" si="0"/>
        <v>115.54674945861461</v>
      </c>
      <c r="E11" s="3"/>
      <c r="F11" s="48">
        <v>0.393142446533288</v>
      </c>
      <c r="G11" s="47">
        <f t="shared" si="1"/>
        <v>39.3142446533288</v>
      </c>
      <c r="H11" s="16">
        <f t="shared" si="2"/>
        <v>0.9132965661233576</v>
      </c>
      <c r="I11" s="3"/>
      <c r="J11" s="35">
        <v>1558.07613804334</v>
      </c>
      <c r="K11" s="16">
        <f t="shared" si="3"/>
        <v>0.9037564605819838</v>
      </c>
      <c r="O11" s="16">
        <v>1.021669493075985</v>
      </c>
      <c r="Q11" s="2">
        <f>Table3!C9</f>
        <v>2.680512812</v>
      </c>
      <c r="R11" s="2">
        <f t="shared" si="4"/>
        <v>1.5258855198290058</v>
      </c>
      <c r="S11" s="2">
        <f t="shared" si="5"/>
        <v>1.056624006019612</v>
      </c>
      <c r="U11" s="3">
        <f t="shared" si="6"/>
        <v>129.67719079391063</v>
      </c>
      <c r="V11" s="3">
        <f t="shared" si="7"/>
        <v>30.13037352609719</v>
      </c>
      <c r="W11" s="3">
        <f t="shared" si="8"/>
        <v>120.52149410438876</v>
      </c>
      <c r="Y11" s="3">
        <f t="shared" si="9"/>
        <v>120.52149410438876</v>
      </c>
      <c r="Z11" s="3">
        <f>growth_acc_Table_2002!W11</f>
        <v>118.67903535967169</v>
      </c>
      <c r="AA11" s="3">
        <f t="shared" si="10"/>
        <v>-1.842458744717078</v>
      </c>
      <c r="AB11" s="3">
        <f t="shared" si="11"/>
        <v>-1.5287387186896693</v>
      </c>
      <c r="AD11" s="2">
        <v>56735.161</v>
      </c>
    </row>
    <row r="12" spans="1:30" s="2" customFormat="1" ht="12.75">
      <c r="A12" s="2" t="s">
        <v>330</v>
      </c>
      <c r="C12" s="35">
        <v>22132.2098335901</v>
      </c>
      <c r="D12" s="3">
        <f t="shared" si="0"/>
        <v>120.76286262667158</v>
      </c>
      <c r="E12" s="3"/>
      <c r="F12" s="48">
        <v>0.469692974194764</v>
      </c>
      <c r="G12" s="47">
        <f t="shared" si="1"/>
        <v>46.969297419476405</v>
      </c>
      <c r="H12" s="16">
        <f t="shared" si="2"/>
        <v>1.0911286335194115</v>
      </c>
      <c r="I12" s="3"/>
      <c r="J12" s="35">
        <v>1597.60365613277</v>
      </c>
      <c r="K12" s="16">
        <f t="shared" si="3"/>
        <v>0.9266842552974305</v>
      </c>
      <c r="O12" s="16">
        <v>1.202783010633922</v>
      </c>
      <c r="Q12" s="2">
        <f>Table3!C10</f>
        <v>2.32</v>
      </c>
      <c r="R12" s="2">
        <f t="shared" si="4"/>
        <v>1.4342924350727</v>
      </c>
      <c r="S12" s="2">
        <f t="shared" si="5"/>
        <v>0.9931988991677251</v>
      </c>
      <c r="U12" s="3">
        <f t="shared" si="6"/>
        <v>99.97747120473012</v>
      </c>
      <c r="V12" s="3">
        <f t="shared" si="7"/>
        <v>25.11490289695733</v>
      </c>
      <c r="W12" s="3">
        <f t="shared" si="8"/>
        <v>100.45961158782933</v>
      </c>
      <c r="Y12" s="3">
        <f t="shared" si="9"/>
        <v>100.45961158782933</v>
      </c>
      <c r="Z12" s="3">
        <f>growth_acc_Table_2002!W12</f>
        <v>108.8513415894312</v>
      </c>
      <c r="AA12" s="3">
        <f t="shared" si="10"/>
        <v>8.391730001601871</v>
      </c>
      <c r="AB12" s="3">
        <f t="shared" si="11"/>
        <v>8.353337096336661</v>
      </c>
      <c r="AD12" s="2">
        <v>79635</v>
      </c>
    </row>
    <row r="13" spans="1:30" s="2" customFormat="1" ht="12.75">
      <c r="A13" s="2" t="s">
        <v>331</v>
      </c>
      <c r="C13" s="35">
        <v>12987.0154497894</v>
      </c>
      <c r="D13" s="3">
        <f t="shared" si="0"/>
        <v>70.8627459474513</v>
      </c>
      <c r="E13" s="3"/>
      <c r="F13" s="48">
        <v>0.366119233585154</v>
      </c>
      <c r="G13" s="47">
        <f t="shared" si="1"/>
        <v>36.611923358515405</v>
      </c>
      <c r="H13" s="16">
        <f t="shared" si="2"/>
        <v>0.8505198097370148</v>
      </c>
      <c r="I13" s="3"/>
      <c r="J13" s="35">
        <v>1912</v>
      </c>
      <c r="K13" s="16">
        <f t="shared" si="3"/>
        <v>1.1090487238979119</v>
      </c>
      <c r="O13" s="16">
        <v>0.853284760731386</v>
      </c>
      <c r="Q13" s="2">
        <f>Table3!C11</f>
        <v>2.356783308</v>
      </c>
      <c r="R13" s="2">
        <f t="shared" si="4"/>
        <v>1.4439945890027626</v>
      </c>
      <c r="S13" s="2">
        <f t="shared" si="5"/>
        <v>0.9999173119315806</v>
      </c>
      <c r="U13" s="3">
        <f t="shared" si="6"/>
        <v>88.04908366244281</v>
      </c>
      <c r="V13" s="3">
        <f t="shared" si="7"/>
        <v>22.977744097297283</v>
      </c>
      <c r="W13" s="3">
        <f t="shared" si="8"/>
        <v>91.91097638918913</v>
      </c>
      <c r="Y13" s="3">
        <f t="shared" si="9"/>
        <v>91.91097638918913</v>
      </c>
      <c r="Z13" s="3">
        <f>growth_acc_Table_2002!W13</f>
        <v>85.56151670081829</v>
      </c>
      <c r="AA13" s="3">
        <f t="shared" si="10"/>
        <v>-6.3494596883708425</v>
      </c>
      <c r="AB13" s="3">
        <f t="shared" si="11"/>
        <v>-6.908271392401057</v>
      </c>
      <c r="AD13" s="2">
        <v>10157.893</v>
      </c>
    </row>
    <row r="14" spans="1:30" s="2" customFormat="1" ht="12.75">
      <c r="A14" s="2" t="s">
        <v>332</v>
      </c>
      <c r="C14" s="35">
        <v>15235.9278011975</v>
      </c>
      <c r="D14" s="3">
        <f t="shared" si="0"/>
        <v>83.1337796758744</v>
      </c>
      <c r="E14" s="3"/>
      <c r="F14" s="48">
        <v>0.327974459836953</v>
      </c>
      <c r="G14" s="47">
        <f t="shared" si="1"/>
        <v>32.7974459836953</v>
      </c>
      <c r="H14" s="16">
        <f t="shared" si="2"/>
        <v>0.7619069133505274</v>
      </c>
      <c r="I14" s="3"/>
      <c r="J14" s="35">
        <v>1922</v>
      </c>
      <c r="K14" s="16">
        <f t="shared" si="3"/>
        <v>1.1148491879350348</v>
      </c>
      <c r="O14" s="16">
        <v>0.9480368057835243</v>
      </c>
      <c r="Q14" s="2">
        <f>Table3!C12</f>
        <v>2.492297408</v>
      </c>
      <c r="R14" s="2">
        <f t="shared" si="4"/>
        <v>1.479010887724944</v>
      </c>
      <c r="S14" s="2">
        <f t="shared" si="5"/>
        <v>1.024164911997906</v>
      </c>
      <c r="U14" s="3">
        <f t="shared" si="6"/>
        <v>100.8008974890611</v>
      </c>
      <c r="V14" s="3">
        <f t="shared" si="7"/>
        <v>25.259519169334787</v>
      </c>
      <c r="W14" s="3">
        <f t="shared" si="8"/>
        <v>101.03807667733915</v>
      </c>
      <c r="Y14" s="3">
        <f t="shared" si="9"/>
        <v>101.03807667733915</v>
      </c>
      <c r="Z14" s="3">
        <f>growth_acc_Table_2002!W14</f>
        <v>123.15766259284172</v>
      </c>
      <c r="AA14" s="3">
        <f t="shared" si="10"/>
        <v>22.11958591550257</v>
      </c>
      <c r="AB14" s="3">
        <f t="shared" si="11"/>
        <v>21.892326777102593</v>
      </c>
      <c r="AD14" s="2">
        <v>3508.2</v>
      </c>
    </row>
    <row r="15" spans="1:30" s="2" customFormat="1" ht="12.75">
      <c r="A15" s="2" t="s">
        <v>333</v>
      </c>
      <c r="C15" s="35">
        <v>21387.4447024074</v>
      </c>
      <c r="D15" s="3">
        <f t="shared" si="0"/>
        <v>116.69910352162056</v>
      </c>
      <c r="E15" s="3"/>
      <c r="F15" s="48">
        <v>0.398455235428103</v>
      </c>
      <c r="G15" s="47">
        <f t="shared" si="1"/>
        <v>39.8455235428103</v>
      </c>
      <c r="H15" s="16">
        <f t="shared" si="2"/>
        <v>0.9256385350380828</v>
      </c>
      <c r="I15" s="3"/>
      <c r="J15" s="35">
        <v>1674</v>
      </c>
      <c r="K15" s="16">
        <f t="shared" si="3"/>
        <v>0.9709976798143851</v>
      </c>
      <c r="O15" s="16">
        <v>0.8619466054980712</v>
      </c>
      <c r="Q15" s="2">
        <f>Table3!C13</f>
        <v>2.544690188</v>
      </c>
      <c r="R15" s="2">
        <f t="shared" si="4"/>
        <v>1.4922566918022466</v>
      </c>
      <c r="S15" s="2">
        <f t="shared" si="5"/>
        <v>1.033337182384664</v>
      </c>
      <c r="U15" s="3">
        <f t="shared" si="6"/>
        <v>145.77581590599598</v>
      </c>
      <c r="V15" s="3">
        <f t="shared" si="7"/>
        <v>32.70241583370015</v>
      </c>
      <c r="W15" s="3">
        <f t="shared" si="8"/>
        <v>130.8096633348006</v>
      </c>
      <c r="Y15" s="3">
        <f t="shared" si="9"/>
        <v>130.8096633348006</v>
      </c>
      <c r="Z15" s="3">
        <f>growth_acc_Table_2002!W15</f>
        <v>118.63768794828363</v>
      </c>
      <c r="AA15" s="3">
        <f t="shared" si="10"/>
        <v>-12.171975386516976</v>
      </c>
      <c r="AB15" s="3">
        <f t="shared" si="11"/>
        <v>-9.305104130849593</v>
      </c>
      <c r="AD15" s="2">
        <v>56742.886</v>
      </c>
    </row>
    <row r="16" spans="1:30" s="2" customFormat="1" ht="12.75">
      <c r="A16" s="2" t="s">
        <v>334</v>
      </c>
      <c r="C16" s="35">
        <v>31879.6941588373</v>
      </c>
      <c r="D16" s="3">
        <f t="shared" si="0"/>
        <v>173.9493324539603</v>
      </c>
      <c r="E16" s="3"/>
      <c r="F16" s="48">
        <v>0.494686506502417</v>
      </c>
      <c r="G16" s="47">
        <f t="shared" si="1"/>
        <v>49.4686506502417</v>
      </c>
      <c r="H16" s="16">
        <f t="shared" si="2"/>
        <v>1.149190304125462</v>
      </c>
      <c r="I16" s="3"/>
      <c r="J16" s="35">
        <v>1638</v>
      </c>
      <c r="K16" s="16">
        <f t="shared" si="3"/>
        <v>0.9501160092807425</v>
      </c>
      <c r="O16" s="16">
        <v>1</v>
      </c>
      <c r="Q16" s="19" t="s">
        <v>3206</v>
      </c>
      <c r="R16" s="2" t="s">
        <v>3206</v>
      </c>
      <c r="S16" s="2">
        <v>1</v>
      </c>
      <c r="U16" s="3">
        <f t="shared" si="6"/>
        <v>159.31408638884028</v>
      </c>
      <c r="V16" s="3">
        <f t="shared" si="7"/>
        <v>34.79989424582905</v>
      </c>
      <c r="W16" s="3">
        <f t="shared" si="8"/>
        <v>139.1995769833162</v>
      </c>
      <c r="Y16" s="3">
        <f t="shared" si="9"/>
        <v>139.1995769833162</v>
      </c>
      <c r="Z16" s="3">
        <f>growth_acc_Table_2002!W16</f>
        <v>134.71579258694538</v>
      </c>
      <c r="AA16" s="3">
        <f t="shared" si="10"/>
        <v>-4.483784396370822</v>
      </c>
      <c r="AB16" s="3">
        <f t="shared" si="11"/>
        <v>-3.2211192688525387</v>
      </c>
      <c r="AD16" s="2">
        <v>0</v>
      </c>
    </row>
    <row r="17" spans="1:30" s="2" customFormat="1" ht="12.75">
      <c r="A17" s="2" t="s">
        <v>335</v>
      </c>
      <c r="C17" s="35">
        <v>21788.6646563662</v>
      </c>
      <c r="D17" s="3">
        <f t="shared" si="0"/>
        <v>118.88833227678397</v>
      </c>
      <c r="E17" s="3"/>
      <c r="F17" s="48">
        <v>0.41935563698917405</v>
      </c>
      <c r="G17" s="47">
        <f t="shared" si="1"/>
        <v>41.935563698917406</v>
      </c>
      <c r="H17" s="16">
        <f t="shared" si="2"/>
        <v>0.9741915853246771</v>
      </c>
      <c r="I17" s="3"/>
      <c r="J17" s="35">
        <v>1414.34924078091</v>
      </c>
      <c r="K17" s="16">
        <f t="shared" si="3"/>
        <v>0.8203881907081844</v>
      </c>
      <c r="O17" s="16">
        <v>1.0570035307001338</v>
      </c>
      <c r="Q17" s="2">
        <f>Table3!C15</f>
        <v>2.5303472</v>
      </c>
      <c r="R17" s="2">
        <f>Q17^(0.3/0.7)</f>
        <v>1.4886461500736292</v>
      </c>
      <c r="S17" s="2">
        <f t="shared" si="5"/>
        <v>1.0308370046087978</v>
      </c>
      <c r="U17" s="3">
        <f t="shared" si="6"/>
        <v>136.52400577928086</v>
      </c>
      <c r="V17" s="3">
        <f t="shared" si="7"/>
        <v>31.235345618077336</v>
      </c>
      <c r="W17" s="3">
        <f t="shared" si="8"/>
        <v>124.94138247230934</v>
      </c>
      <c r="Y17" s="3">
        <f t="shared" si="9"/>
        <v>124.94138247230934</v>
      </c>
      <c r="Z17" s="3">
        <f>growth_acc_Table_2002!W17</f>
        <v>112.96409531368248</v>
      </c>
      <c r="AA17" s="3">
        <f t="shared" si="10"/>
        <v>-11.977287158626865</v>
      </c>
      <c r="AB17" s="3">
        <f t="shared" si="11"/>
        <v>-9.586325140336415</v>
      </c>
      <c r="AD17" s="2">
        <v>14951.51</v>
      </c>
    </row>
    <row r="18" spans="1:30" s="2" customFormat="1" ht="12.75">
      <c r="A18" s="2" t="s">
        <v>336</v>
      </c>
      <c r="C18" s="35">
        <v>13483.4820722603</v>
      </c>
      <c r="D18" s="3">
        <f t="shared" si="0"/>
        <v>73.57168152049053</v>
      </c>
      <c r="E18" s="3"/>
      <c r="F18" s="48">
        <v>0.469429204119972</v>
      </c>
      <c r="G18" s="47">
        <f t="shared" si="1"/>
        <v>46.9429204119972</v>
      </c>
      <c r="H18" s="16">
        <f t="shared" si="2"/>
        <v>1.0905158777468462</v>
      </c>
      <c r="I18" s="3"/>
      <c r="J18" s="35">
        <v>1882</v>
      </c>
      <c r="K18" s="16">
        <f t="shared" si="3"/>
        <v>1.091647331786543</v>
      </c>
      <c r="O18" s="16">
        <v>0.733328182043529</v>
      </c>
      <c r="Q18" s="2">
        <f>Table3!C16</f>
        <v>2.0754432</v>
      </c>
      <c r="R18" s="2">
        <f>Q18^(0.3/0.7)</f>
        <v>1.367428574705537</v>
      </c>
      <c r="S18" s="2">
        <f t="shared" si="5"/>
        <v>0.9468979420638102</v>
      </c>
      <c r="U18" s="3">
        <f t="shared" si="6"/>
        <v>89.00097888315537</v>
      </c>
      <c r="V18" s="3">
        <f t="shared" si="7"/>
        <v>23.151351474380174</v>
      </c>
      <c r="W18" s="3">
        <f t="shared" si="8"/>
        <v>92.6054058975207</v>
      </c>
      <c r="Y18" s="3">
        <f t="shared" si="9"/>
        <v>92.6054058975207</v>
      </c>
      <c r="Z18" s="3">
        <f>growth_acc_Table_2002!W18</f>
        <v>95.18048773983979</v>
      </c>
      <c r="AA18" s="3">
        <f t="shared" si="10"/>
        <v>2.5750818423190935</v>
      </c>
      <c r="AB18" s="3">
        <f t="shared" si="11"/>
        <v>2.7807035856726756</v>
      </c>
      <c r="AD18" s="2">
        <v>9922.689</v>
      </c>
    </row>
    <row r="19" spans="1:30" s="2" customFormat="1" ht="12.75">
      <c r="A19" s="2" t="s">
        <v>337</v>
      </c>
      <c r="C19" s="35">
        <v>15360.987818224</v>
      </c>
      <c r="D19" s="3">
        <f t="shared" si="0"/>
        <v>83.81616095500628</v>
      </c>
      <c r="E19" s="3"/>
      <c r="F19" s="48">
        <v>0.327048246503137</v>
      </c>
      <c r="G19" s="47">
        <f t="shared" si="1"/>
        <v>32.704824650313704</v>
      </c>
      <c r="H19" s="16">
        <f t="shared" si="2"/>
        <v>0.7597552569605065</v>
      </c>
      <c r="I19" s="3"/>
      <c r="J19" s="35">
        <v>1823.9</v>
      </c>
      <c r="K19" s="16">
        <f t="shared" si="3"/>
        <v>1.0579466357308585</v>
      </c>
      <c r="O19" s="16">
        <v>0.7870512178559022</v>
      </c>
      <c r="Q19" s="2">
        <f>Table3!C17</f>
        <v>2.333801648</v>
      </c>
      <c r="R19" s="2">
        <f>Q19^(0.3/0.7)</f>
        <v>1.4379430613624156</v>
      </c>
      <c r="S19" s="2">
        <f t="shared" si="5"/>
        <v>0.9957268341435757</v>
      </c>
      <c r="U19" s="3">
        <f t="shared" si="6"/>
        <v>133.05986632043047</v>
      </c>
      <c r="V19" s="3">
        <f t="shared" si="7"/>
        <v>30.678417819839247</v>
      </c>
      <c r="W19" s="3">
        <f t="shared" si="8"/>
        <v>122.713671279357</v>
      </c>
      <c r="Y19" s="3">
        <f t="shared" si="9"/>
        <v>122.713671279357</v>
      </c>
      <c r="Z19" s="3">
        <f>growth_acc_Table_2002!W19</f>
        <v>101.92987890910663</v>
      </c>
      <c r="AA19" s="3">
        <f t="shared" si="10"/>
        <v>-20.783792370250367</v>
      </c>
      <c r="AB19" s="3">
        <f t="shared" si="11"/>
        <v>-16.936818981591852</v>
      </c>
      <c r="AD19" s="2">
        <v>39350.769</v>
      </c>
    </row>
    <row r="20" spans="1:30" s="2" customFormat="1" ht="12.75">
      <c r="A20" s="2" t="s">
        <v>338</v>
      </c>
      <c r="C20" s="35">
        <v>21573.8267192871</v>
      </c>
      <c r="D20" s="3">
        <f t="shared" si="0"/>
        <v>117.71608402513831</v>
      </c>
      <c r="E20" s="3"/>
      <c r="F20" s="48">
        <v>0.527290958286179</v>
      </c>
      <c r="G20" s="47">
        <f t="shared" si="1"/>
        <v>52.7290958286179</v>
      </c>
      <c r="H20" s="16">
        <f t="shared" si="2"/>
        <v>1.2249326568452494</v>
      </c>
      <c r="I20" s="3"/>
      <c r="J20" s="35">
        <v>1546.3310593384</v>
      </c>
      <c r="K20" s="16">
        <f t="shared" si="3"/>
        <v>0.8969437699178655</v>
      </c>
      <c r="O20" s="16">
        <v>1.0286405202596554</v>
      </c>
      <c r="Q20" s="2">
        <f>Table3!C18</f>
        <v>2.384509932</v>
      </c>
      <c r="R20" s="2">
        <f>Q20^(0.3/0.7)</f>
        <v>1.4512508487190412</v>
      </c>
      <c r="S20" s="2">
        <f t="shared" si="5"/>
        <v>1.0049420258504809</v>
      </c>
      <c r="U20" s="3">
        <f t="shared" si="6"/>
        <v>103.64628470003161</v>
      </c>
      <c r="V20" s="3">
        <f t="shared" si="7"/>
        <v>25.75654566784075</v>
      </c>
      <c r="W20" s="3">
        <f t="shared" si="8"/>
        <v>103.026182671363</v>
      </c>
      <c r="Y20" s="3">
        <f t="shared" si="9"/>
        <v>103.026182671363</v>
      </c>
      <c r="Z20" s="3">
        <f>growth_acc_Table_2002!W20</f>
        <v>102.43047515829088</v>
      </c>
      <c r="AA20" s="3">
        <f t="shared" si="10"/>
        <v>-0.5957075130721279</v>
      </c>
      <c r="AB20" s="3">
        <f t="shared" si="11"/>
        <v>-0.5782098274691388</v>
      </c>
      <c r="AD20" s="2">
        <v>8558.842</v>
      </c>
    </row>
    <row r="21" spans="1:30" s="2" customFormat="1" ht="12.75">
      <c r="A21" s="2" t="s">
        <v>339</v>
      </c>
      <c r="C21" s="35">
        <v>19807.3300205423</v>
      </c>
      <c r="D21" s="3">
        <f t="shared" si="0"/>
        <v>108.07731773090141</v>
      </c>
      <c r="E21" s="3"/>
      <c r="F21" s="1">
        <v>0.465097615623328</v>
      </c>
      <c r="G21" s="47">
        <f>F33*100</f>
        <v>42.3532826771464</v>
      </c>
      <c r="H21" s="16">
        <f t="shared" si="2"/>
        <v>1.0804533039018482</v>
      </c>
      <c r="I21" s="3"/>
      <c r="J21" s="35">
        <v>1698.04777224897</v>
      </c>
      <c r="K21" s="16">
        <f t="shared" si="3"/>
        <v>0.9849465036246926</v>
      </c>
      <c r="O21" s="16">
        <v>1.021669493075985</v>
      </c>
      <c r="Q21" s="2">
        <f>Table3!C19</f>
        <v>1.787820012</v>
      </c>
      <c r="R21" s="2">
        <f>Q21^(0.3/0.7)</f>
        <v>1.2827403878194048</v>
      </c>
      <c r="S21" s="2">
        <f t="shared" si="5"/>
        <v>0.8882542429610162</v>
      </c>
      <c r="U21" s="3">
        <f t="shared" si="6"/>
        <v>111.90981989553374</v>
      </c>
      <c r="V21" s="3">
        <f t="shared" si="7"/>
        <v>27.17738944557505</v>
      </c>
      <c r="W21" s="3">
        <f t="shared" si="8"/>
        <v>108.70955778230021</v>
      </c>
      <c r="Y21" s="3">
        <f t="shared" si="9"/>
        <v>108.70955778230021</v>
      </c>
      <c r="Z21" s="3">
        <f>growth_acc_Table_2002!W21</f>
        <v>107.74101526867135</v>
      </c>
      <c r="AA21" s="3">
        <f t="shared" si="10"/>
        <v>-0.9685425136288615</v>
      </c>
      <c r="AB21" s="3">
        <f t="shared" si="11"/>
        <v>-0.8909451325047675</v>
      </c>
      <c r="AD21" s="2">
        <v>57493.307</v>
      </c>
    </row>
    <row r="22" spans="4:28" s="2" customFormat="1" ht="12.75">
      <c r="D22" s="3"/>
      <c r="E22" s="3"/>
      <c r="G22" s="3"/>
      <c r="H22" s="16"/>
      <c r="I22" s="3"/>
      <c r="K22" s="16"/>
      <c r="U22" s="3"/>
      <c r="V22" s="3"/>
      <c r="W22" s="3"/>
      <c r="Y22" s="6"/>
      <c r="Z22" s="3"/>
      <c r="AA22" s="3"/>
      <c r="AB22" s="3"/>
    </row>
    <row r="23" spans="1:30" s="2" customFormat="1" ht="12.75">
      <c r="A23" s="2" t="s">
        <v>340</v>
      </c>
      <c r="C23" s="35">
        <v>13231.2321168815</v>
      </c>
      <c r="D23" s="3">
        <f aca="true" t="shared" si="12" ref="D23:D31">C23/18327*100</f>
        <v>72.19529719474819</v>
      </c>
      <c r="E23" s="3"/>
      <c r="F23" s="1">
        <v>0.47585613246662106</v>
      </c>
      <c r="G23" s="47">
        <f>F37*100</f>
        <v>47.492144284487</v>
      </c>
      <c r="H23" s="16">
        <f>F23/0.430465263</f>
        <v>1.1054460681688527</v>
      </c>
      <c r="I23" s="3"/>
      <c r="J23" s="1">
        <v>2094.41747728029</v>
      </c>
      <c r="K23" s="16">
        <f aca="true" t="shared" si="13" ref="K23:K31">J23/1724</f>
        <v>1.2148593255686135</v>
      </c>
      <c r="M23" s="1"/>
      <c r="N23" s="1"/>
      <c r="O23" s="16">
        <v>1</v>
      </c>
      <c r="Q23" s="2">
        <f>Q33</f>
        <v>2.358175407331382</v>
      </c>
      <c r="R23" s="2">
        <f aca="true" t="shared" si="14" ref="R23:R31">Q23^(0.3/0.7)</f>
        <v>1.4443600710715712</v>
      </c>
      <c r="S23" s="2">
        <f aca="true" t="shared" si="15" ref="S23:S31">R23/1.444114</f>
        <v>1.000170395877037</v>
      </c>
      <c r="U23" s="3">
        <f aca="true" t="shared" si="16" ref="U23:U31">D23/H23/K23/O23/S23</f>
        <v>53.74912043274489</v>
      </c>
      <c r="V23" s="3">
        <f aca="true" t="shared" si="17" ref="V23:V31">U23^0.7</f>
        <v>16.26522042570124</v>
      </c>
      <c r="W23" s="3">
        <f aca="true" t="shared" si="18" ref="W23:W31">V23/25*100</f>
        <v>65.06088170280496</v>
      </c>
      <c r="Y23" s="3">
        <f aca="true" t="shared" si="19" ref="Y23:Y31">W23</f>
        <v>65.06088170280496</v>
      </c>
      <c r="Z23" s="3">
        <f>growth_acc_Table_2002!W23</f>
        <v>68.59340750838774</v>
      </c>
      <c r="AA23" s="3">
        <f aca="true" t="shared" si="20" ref="AA23:AA31">Z23-Y23</f>
        <v>3.532525805582779</v>
      </c>
      <c r="AB23" s="3">
        <f aca="true" t="shared" si="21" ref="AB23:AB31">(Z23-Y23)/Y23*100</f>
        <v>5.429569524924655</v>
      </c>
      <c r="AD23" s="35">
        <v>681.349</v>
      </c>
    </row>
    <row r="24" spans="1:30" s="2" customFormat="1" ht="12.75">
      <c r="A24" s="2" t="s">
        <v>341</v>
      </c>
      <c r="C24" s="1">
        <v>13940.5976235761</v>
      </c>
      <c r="D24" s="3">
        <f t="shared" si="12"/>
        <v>76.0659007124794</v>
      </c>
      <c r="E24" s="3"/>
      <c r="F24" s="1">
        <v>0.48450392520927804</v>
      </c>
      <c r="G24" s="47">
        <f>F37*100</f>
        <v>47.492144284487</v>
      </c>
      <c r="H24" s="16">
        <f>F24/0.430465263</f>
        <v>1.1255354772012767</v>
      </c>
      <c r="I24" s="3"/>
      <c r="J24" s="1">
        <v>1994.23142594102</v>
      </c>
      <c r="K24" s="16">
        <f t="shared" si="13"/>
        <v>1.1567467667871345</v>
      </c>
      <c r="M24" s="1"/>
      <c r="O24" s="2">
        <v>1</v>
      </c>
      <c r="Q24" s="2">
        <v>2.7</v>
      </c>
      <c r="R24" s="2">
        <f t="shared" si="14"/>
        <v>1.5306298713225697</v>
      </c>
      <c r="S24" s="2">
        <f t="shared" si="15"/>
        <v>1.0599093086297686</v>
      </c>
      <c r="U24" s="3">
        <f t="shared" si="16"/>
        <v>55.12185482245283</v>
      </c>
      <c r="V24" s="3">
        <f t="shared" si="17"/>
        <v>16.55490435766728</v>
      </c>
      <c r="W24" s="3">
        <f t="shared" si="18"/>
        <v>66.21961743066912</v>
      </c>
      <c r="Y24" s="3">
        <f t="shared" si="19"/>
        <v>66.21961743066912</v>
      </c>
      <c r="Z24" s="3">
        <f>growth_acc_Table_2002!W24</f>
        <v>59.55423169290391</v>
      </c>
      <c r="AA24" s="3">
        <f t="shared" si="20"/>
        <v>-6.665385737765206</v>
      </c>
      <c r="AB24" s="3">
        <f t="shared" si="21"/>
        <v>-10.065575725718679</v>
      </c>
      <c r="AD24" s="2">
        <v>10309.514</v>
      </c>
    </row>
    <row r="25" spans="1:30" s="2" customFormat="1" ht="12.75">
      <c r="A25" s="2" t="s">
        <v>342</v>
      </c>
      <c r="C25" s="35">
        <v>9111.19549873988</v>
      </c>
      <c r="D25" s="3">
        <f t="shared" si="12"/>
        <v>49.71460412909849</v>
      </c>
      <c r="E25" s="3"/>
      <c r="F25" s="46">
        <v>0.543079133306423</v>
      </c>
      <c r="G25" s="47">
        <f>F25*100</f>
        <v>54.3079133306423</v>
      </c>
      <c r="H25" s="16">
        <f>F25/0.430465263</f>
        <v>1.2616096581675234</v>
      </c>
      <c r="I25" s="3"/>
      <c r="J25" s="35">
        <v>2130.56417300438</v>
      </c>
      <c r="K25" s="16">
        <f t="shared" si="13"/>
        <v>1.2358260864294548</v>
      </c>
      <c r="M25" s="1"/>
      <c r="N25" s="1"/>
      <c r="O25" s="2">
        <v>1</v>
      </c>
      <c r="Q25" s="2">
        <f>Q33</f>
        <v>2.358175407331382</v>
      </c>
      <c r="R25" s="2">
        <f t="shared" si="14"/>
        <v>1.4443600710715712</v>
      </c>
      <c r="S25" s="2">
        <f t="shared" si="15"/>
        <v>1.000170395877037</v>
      </c>
      <c r="U25" s="3">
        <f t="shared" si="16"/>
        <v>31.88068370005528</v>
      </c>
      <c r="V25" s="3">
        <f t="shared" si="17"/>
        <v>11.28416267898158</v>
      </c>
      <c r="W25" s="3">
        <f t="shared" si="18"/>
        <v>45.13665071592632</v>
      </c>
      <c r="Y25" s="3">
        <f t="shared" si="19"/>
        <v>45.13665071592632</v>
      </c>
      <c r="Z25" s="3">
        <f>growth_acc_Table_2002!W25</f>
        <v>42.598134622875236</v>
      </c>
      <c r="AA25" s="3">
        <f t="shared" si="20"/>
        <v>-2.5385160930510864</v>
      </c>
      <c r="AB25" s="3">
        <f t="shared" si="21"/>
        <v>-5.624068363041786</v>
      </c>
      <c r="AD25" s="2">
        <v>1573.105</v>
      </c>
    </row>
    <row r="26" spans="1:30" s="2" customFormat="1" ht="12.75">
      <c r="A26" s="2" t="s">
        <v>343</v>
      </c>
      <c r="C26" s="35">
        <v>10870.7667018877</v>
      </c>
      <c r="D26" s="3">
        <f t="shared" si="12"/>
        <v>59.31558193860261</v>
      </c>
      <c r="E26" s="3"/>
      <c r="F26" s="46">
        <v>0.45704707912049103</v>
      </c>
      <c r="G26" s="47">
        <f>F26*100</f>
        <v>45.7047079120491</v>
      </c>
      <c r="H26" s="16">
        <f aca="true" t="shared" si="22" ref="H26:H31">F26/0.430465263</f>
        <v>1.0617513616203011</v>
      </c>
      <c r="I26" s="3"/>
      <c r="J26" s="35">
        <v>1710</v>
      </c>
      <c r="K26" s="16">
        <f t="shared" si="13"/>
        <v>0.9918793503480279</v>
      </c>
      <c r="M26" s="1"/>
      <c r="O26" s="2">
        <v>1</v>
      </c>
      <c r="Q26" s="2">
        <v>2.28</v>
      </c>
      <c r="R26" s="2">
        <f t="shared" si="14"/>
        <v>1.423641530337142</v>
      </c>
      <c r="S26" s="2">
        <f t="shared" si="15"/>
        <v>0.9858235086268411</v>
      </c>
      <c r="U26" s="3">
        <f t="shared" si="16"/>
        <v>57.13312110501375</v>
      </c>
      <c r="V26" s="3">
        <f t="shared" si="17"/>
        <v>16.975460513671727</v>
      </c>
      <c r="W26" s="3">
        <f t="shared" si="18"/>
        <v>67.90184205468691</v>
      </c>
      <c r="Y26" s="3">
        <f t="shared" si="19"/>
        <v>67.90184205468691</v>
      </c>
      <c r="Z26" s="3">
        <f>growth_acc_Table_2002!W26</f>
        <v>74.41991319894348</v>
      </c>
      <c r="AA26" s="3">
        <f t="shared" si="20"/>
        <v>6.518071144256567</v>
      </c>
      <c r="AB26" s="3">
        <f t="shared" si="21"/>
        <v>9.599255258799946</v>
      </c>
      <c r="AD26" s="2">
        <v>10371.878</v>
      </c>
    </row>
    <row r="27" spans="1:30" s="2" customFormat="1" ht="12.75">
      <c r="A27" s="2" t="s">
        <v>344</v>
      </c>
      <c r="C27" s="35">
        <v>10153.1009409325</v>
      </c>
      <c r="D27" s="3">
        <f t="shared" si="12"/>
        <v>55.39968866116931</v>
      </c>
      <c r="E27" s="3"/>
      <c r="F27" s="46">
        <v>0.5452940421280911</v>
      </c>
      <c r="G27" s="47">
        <f>F27*100</f>
        <v>54.529404212809105</v>
      </c>
      <c r="H27" s="16">
        <f t="shared" si="22"/>
        <v>1.2667550415748439</v>
      </c>
      <c r="I27" s="3"/>
      <c r="J27" s="35">
        <v>2231.06248305176</v>
      </c>
      <c r="K27" s="16">
        <f t="shared" si="13"/>
        <v>1.294119769751601</v>
      </c>
      <c r="M27" s="1"/>
      <c r="O27" s="2">
        <v>1</v>
      </c>
      <c r="Q27" s="2">
        <f>Q33</f>
        <v>2.358175407331382</v>
      </c>
      <c r="R27" s="2">
        <f t="shared" si="14"/>
        <v>1.4443600710715712</v>
      </c>
      <c r="S27" s="2">
        <f t="shared" si="15"/>
        <v>1.000170395877037</v>
      </c>
      <c r="U27" s="3">
        <f t="shared" si="16"/>
        <v>33.78829016644908</v>
      </c>
      <c r="V27" s="3">
        <f t="shared" si="17"/>
        <v>11.752664823649008</v>
      </c>
      <c r="W27" s="3">
        <f t="shared" si="18"/>
        <v>47.01065929459603</v>
      </c>
      <c r="Y27" s="3">
        <f t="shared" si="19"/>
        <v>47.01065929459603</v>
      </c>
      <c r="Z27" s="3">
        <f>growth_acc_Table_2002!W27</f>
        <v>34.5373705825367</v>
      </c>
      <c r="AA27" s="3">
        <f t="shared" si="20"/>
        <v>-12.473288712059329</v>
      </c>
      <c r="AB27" s="3">
        <f t="shared" si="21"/>
        <v>-26.532894665217256</v>
      </c>
      <c r="AD27" s="2">
        <v>2671.709</v>
      </c>
    </row>
    <row r="28" spans="1:30" s="2" customFormat="1" ht="12.75">
      <c r="A28" s="2" t="s">
        <v>345</v>
      </c>
      <c r="C28" s="35">
        <v>10795.4690164836</v>
      </c>
      <c r="D28" s="3">
        <f t="shared" si="12"/>
        <v>58.90472535867081</v>
      </c>
      <c r="E28" s="3"/>
      <c r="F28" s="46">
        <v>0.514679437281935</v>
      </c>
      <c r="G28" s="47">
        <f>F28*100</f>
        <v>51.4679437281935</v>
      </c>
      <c r="H28" s="16">
        <f t="shared" si="22"/>
        <v>1.1956352382420576</v>
      </c>
      <c r="I28" s="3"/>
      <c r="J28" s="35">
        <v>2251.16214506123</v>
      </c>
      <c r="K28" s="16">
        <f t="shared" si="13"/>
        <v>1.3057785064160268</v>
      </c>
      <c r="M28" s="1"/>
      <c r="O28" s="2">
        <v>1</v>
      </c>
      <c r="Q28" s="2">
        <f>Q33</f>
        <v>2.358175407331382</v>
      </c>
      <c r="R28" s="2">
        <f t="shared" si="14"/>
        <v>1.4443600710715712</v>
      </c>
      <c r="S28" s="2">
        <f t="shared" si="15"/>
        <v>1.000170395877037</v>
      </c>
      <c r="U28" s="3">
        <f t="shared" si="16"/>
        <v>37.723147160136335</v>
      </c>
      <c r="V28" s="3">
        <f t="shared" si="17"/>
        <v>12.694790625542398</v>
      </c>
      <c r="W28" s="3">
        <f t="shared" si="18"/>
        <v>50.7791625021696</v>
      </c>
      <c r="Y28" s="3">
        <f t="shared" si="19"/>
        <v>50.7791625021696</v>
      </c>
      <c r="Z28" s="3">
        <f>growth_acc_Table_2002!W28</f>
        <v>39.095938739537026</v>
      </c>
      <c r="AA28" s="3">
        <f t="shared" si="20"/>
        <v>-11.683223762632572</v>
      </c>
      <c r="AB28" s="3">
        <f t="shared" si="21"/>
        <v>-23.007909518266263</v>
      </c>
      <c r="AD28" s="2">
        <v>3702.458</v>
      </c>
    </row>
    <row r="29" spans="1:30" s="2" customFormat="1" ht="12.75">
      <c r="A29" s="2" t="s">
        <v>346</v>
      </c>
      <c r="C29" s="35">
        <v>8808.16998291976</v>
      </c>
      <c r="D29" s="3">
        <f t="shared" si="12"/>
        <v>48.06116649162308</v>
      </c>
      <c r="E29" s="3"/>
      <c r="F29" s="1">
        <v>0.364704670195791</v>
      </c>
      <c r="G29" s="47">
        <f>F30*100</f>
        <v>44.1756927923649</v>
      </c>
      <c r="H29" s="16">
        <f t="shared" si="22"/>
        <v>0.8472336830481744</v>
      </c>
      <c r="I29" s="3"/>
      <c r="J29" s="1">
        <v>1976.58138404397</v>
      </c>
      <c r="K29" s="16">
        <f t="shared" si="13"/>
        <v>1.1465089234593793</v>
      </c>
      <c r="M29" s="1"/>
      <c r="O29" s="2">
        <v>1</v>
      </c>
      <c r="Q29" s="2">
        <f>Q33</f>
        <v>2.358175407331382</v>
      </c>
      <c r="R29" s="2">
        <f t="shared" si="14"/>
        <v>1.4443600710715712</v>
      </c>
      <c r="S29" s="2">
        <f t="shared" si="15"/>
        <v>1.000170395877037</v>
      </c>
      <c r="U29" s="3">
        <f t="shared" si="16"/>
        <v>49.469743542282295</v>
      </c>
      <c r="V29" s="3">
        <f t="shared" si="17"/>
        <v>15.34750421234753</v>
      </c>
      <c r="W29" s="3">
        <f t="shared" si="18"/>
        <v>61.390016849390115</v>
      </c>
      <c r="Y29" s="3">
        <f t="shared" si="19"/>
        <v>61.390016849390115</v>
      </c>
      <c r="Z29" s="3">
        <f>growth_acc_Table_2002!W29</f>
        <v>67.4323067115132</v>
      </c>
      <c r="AA29" s="3">
        <f t="shared" si="20"/>
        <v>6.042289862123091</v>
      </c>
      <c r="AB29" s="3">
        <f t="shared" si="21"/>
        <v>9.84246327370591</v>
      </c>
      <c r="AD29" s="35">
        <v>359.107</v>
      </c>
    </row>
    <row r="30" spans="1:30" s="2" customFormat="1" ht="12.75">
      <c r="A30" s="2" t="s">
        <v>347</v>
      </c>
      <c r="C30" s="29">
        <v>6900.41573564913</v>
      </c>
      <c r="D30" s="3">
        <f t="shared" si="12"/>
        <v>37.65163821492404</v>
      </c>
      <c r="E30" s="3"/>
      <c r="F30" s="1">
        <v>0.441756927923649</v>
      </c>
      <c r="G30" s="47">
        <f>F31*100</f>
        <v>50.26185784823291</v>
      </c>
      <c r="H30" s="16">
        <f t="shared" si="22"/>
        <v>1.0262313034156465</v>
      </c>
      <c r="I30" s="3"/>
      <c r="J30" s="29">
        <v>2130.75538704961</v>
      </c>
      <c r="K30" s="16">
        <f t="shared" si="13"/>
        <v>1.2359369994487297</v>
      </c>
      <c r="M30" s="1"/>
      <c r="O30" s="2">
        <v>1</v>
      </c>
      <c r="Q30" s="2">
        <v>2.24</v>
      </c>
      <c r="R30" s="2">
        <f t="shared" si="14"/>
        <v>1.4128833054889023</v>
      </c>
      <c r="S30" s="2">
        <f t="shared" si="15"/>
        <v>0.9783738025452994</v>
      </c>
      <c r="U30" s="3">
        <f t="shared" si="16"/>
        <v>30.341529543512507</v>
      </c>
      <c r="V30" s="3">
        <f t="shared" si="17"/>
        <v>10.899993253139062</v>
      </c>
      <c r="W30" s="3">
        <f t="shared" si="18"/>
        <v>43.59997301255625</v>
      </c>
      <c r="Y30" s="3">
        <f t="shared" si="19"/>
        <v>43.59997301255625</v>
      </c>
      <c r="Z30" s="3">
        <f>growth_acc_Table_2002!W30</f>
        <v>55.20014208412939</v>
      </c>
      <c r="AA30" s="3">
        <f t="shared" si="20"/>
        <v>11.600169071573141</v>
      </c>
      <c r="AB30" s="3">
        <f t="shared" si="21"/>
        <v>26.605908834467485</v>
      </c>
      <c r="AD30" s="2">
        <v>38119.391</v>
      </c>
    </row>
    <row r="31" spans="1:30" s="2" customFormat="1" ht="12.75">
      <c r="A31" s="2" t="s">
        <v>348</v>
      </c>
      <c r="C31" s="35">
        <v>10960.7534056481</v>
      </c>
      <c r="D31" s="3">
        <f t="shared" si="12"/>
        <v>59.80658812488733</v>
      </c>
      <c r="E31" s="3"/>
      <c r="F31" s="46">
        <v>0.502618578482329</v>
      </c>
      <c r="G31" s="47">
        <f>F5*100</f>
        <v>47.58594446552921</v>
      </c>
      <c r="H31" s="16">
        <f t="shared" si="22"/>
        <v>1.167617045286019</v>
      </c>
      <c r="I31" s="3"/>
      <c r="J31" s="35">
        <v>1975.375</v>
      </c>
      <c r="K31" s="16">
        <f t="shared" si="13"/>
        <v>1.1458091647331787</v>
      </c>
      <c r="M31" s="1"/>
      <c r="O31" s="2">
        <v>1</v>
      </c>
      <c r="Q31" s="2">
        <v>2.92</v>
      </c>
      <c r="R31" s="2">
        <f t="shared" si="14"/>
        <v>1.5828865668606502</v>
      </c>
      <c r="S31" s="2">
        <f t="shared" si="15"/>
        <v>1.0960952991665827</v>
      </c>
      <c r="U31" s="3">
        <f t="shared" si="16"/>
        <v>40.78382871016447</v>
      </c>
      <c r="V31" s="3">
        <f t="shared" si="17"/>
        <v>13.407308294411411</v>
      </c>
      <c r="W31" s="3">
        <f t="shared" si="18"/>
        <v>53.62923317764564</v>
      </c>
      <c r="Y31" s="3">
        <f t="shared" si="19"/>
        <v>53.62923317764564</v>
      </c>
      <c r="Z31" s="3">
        <f>growth_acc_Table_2002!W31</f>
        <v>59.76856196008794</v>
      </c>
      <c r="AA31" s="3">
        <f t="shared" si="20"/>
        <v>6.1393287824423055</v>
      </c>
      <c r="AB31" s="3">
        <f t="shared" si="21"/>
        <v>11.447728074175359</v>
      </c>
      <c r="AD31" s="2">
        <v>5262.616</v>
      </c>
    </row>
    <row r="32" spans="4:28" s="2" customFormat="1" ht="12.75">
      <c r="D32" s="3"/>
      <c r="E32" s="3"/>
      <c r="F32" s="3"/>
      <c r="G32" s="3"/>
      <c r="H32" s="16"/>
      <c r="I32" s="3"/>
      <c r="J32" s="35"/>
      <c r="K32" s="16"/>
      <c r="U32" s="3"/>
      <c r="V32" s="3"/>
      <c r="W32" s="3"/>
      <c r="Y32" s="3"/>
      <c r="Z32" s="3"/>
      <c r="AA32" s="3"/>
      <c r="AB32" s="3"/>
    </row>
    <row r="33" spans="1:28" s="2" customFormat="1" ht="12.75">
      <c r="A33" s="2" t="s">
        <v>349</v>
      </c>
      <c r="C33" s="35">
        <v>20175.9528035714</v>
      </c>
      <c r="D33" s="3">
        <f>C33/18327*100</f>
        <v>110.08868229154471</v>
      </c>
      <c r="E33" s="3"/>
      <c r="F33" s="1">
        <v>0.42353282677146403</v>
      </c>
      <c r="G33" s="47">
        <f>F33*100</f>
        <v>42.3532826771464</v>
      </c>
      <c r="H33" s="16">
        <f>F33/0.430465263</f>
        <v>0.9838954804849469</v>
      </c>
      <c r="I33" s="3"/>
      <c r="J33" s="29">
        <v>1658.6173825004</v>
      </c>
      <c r="K33" s="16">
        <f>J33/1724</f>
        <v>0.9620750478540604</v>
      </c>
      <c r="M33" s="16"/>
      <c r="N33" s="1"/>
      <c r="O33" s="16">
        <v>1</v>
      </c>
      <c r="Q33" s="2">
        <f>Table3!C21</f>
        <v>2.358175407331382</v>
      </c>
      <c r="R33" s="2">
        <f>Q33^(0.3/0.7)</f>
        <v>1.4443600710715712</v>
      </c>
      <c r="S33" s="2">
        <f>R33/1.444114</f>
        <v>1.000170395877037</v>
      </c>
      <c r="U33" s="3">
        <f>D33/H33/K33/O33/S33</f>
        <v>116.28153632614368</v>
      </c>
      <c r="V33" s="3">
        <f>U33^0.7</f>
        <v>27.916279171916518</v>
      </c>
      <c r="W33" s="3">
        <f>V33/25*100</f>
        <v>111.66511668766607</v>
      </c>
      <c r="Y33" s="3">
        <f>W33</f>
        <v>111.66511668766607</v>
      </c>
      <c r="Z33" s="3">
        <f>growth_acc_Table_2002!W33</f>
        <v>109.7225979230146</v>
      </c>
      <c r="AA33" s="3">
        <f>Z33-Y33</f>
        <v>-1.9425187646514672</v>
      </c>
      <c r="AB33" s="3">
        <f>(Z33-Y33)/Y33*100</f>
        <v>-1.7395931892363548</v>
      </c>
    </row>
    <row r="34" spans="1:28" s="2" customFormat="1" ht="12.75">
      <c r="A34" s="2" t="s">
        <v>350</v>
      </c>
      <c r="C34" s="3">
        <v>9315.83824680993</v>
      </c>
      <c r="D34" s="3">
        <f>C34/18327*100</f>
        <v>50.83122304146849</v>
      </c>
      <c r="E34" s="3"/>
      <c r="F34" s="16">
        <v>0.46425022517654</v>
      </c>
      <c r="G34" s="47">
        <f>F34*100</f>
        <v>46.425022517654</v>
      </c>
      <c r="H34" s="16">
        <f>F34/0.430465263</f>
        <v>1.0784847584241426</v>
      </c>
      <c r="I34" s="3"/>
      <c r="J34" s="35">
        <v>2044.84767052618</v>
      </c>
      <c r="K34" s="16">
        <f>J34/1724</f>
        <v>1.1861065374281787</v>
      </c>
      <c r="O34" s="2">
        <v>1</v>
      </c>
      <c r="Q34" s="2">
        <f>(SUMPRODUCT(Q23:Q31,AD23:AD31)+Q5*AD5)/(SUM(AD23:AD31)+AD5)</f>
        <v>2.3564047198514526</v>
      </c>
      <c r="R34" s="2">
        <f>Q34^(0.3/0.7)</f>
        <v>1.4438951730508467</v>
      </c>
      <c r="S34" s="2">
        <f>R34/1.444114</f>
        <v>0.9998484697543593</v>
      </c>
      <c r="U34" s="3">
        <f>D34/H34/K34/O34/S34</f>
        <v>39.7428183373652</v>
      </c>
      <c r="V34" s="3">
        <f>U34^0.7</f>
        <v>13.166824991183429</v>
      </c>
      <c r="W34" s="3">
        <f>V34/25*100</f>
        <v>52.667299964733715</v>
      </c>
      <c r="Y34" s="3">
        <f>W34</f>
        <v>52.667299964733715</v>
      </c>
      <c r="Z34" s="3">
        <f>growth_acc_Table_2002!W34</f>
        <v>57.17166155869927</v>
      </c>
      <c r="AA34" s="3">
        <f>Z34-Y34</f>
        <v>4.504361593965555</v>
      </c>
      <c r="AB34" s="3">
        <f>(Z34-Y34)/Y34*100</f>
        <v>8.552482464416626</v>
      </c>
    </row>
    <row r="35" spans="1:28" s="2" customFormat="1" ht="12.75">
      <c r="A35" s="2" t="s">
        <v>351</v>
      </c>
      <c r="C35" s="35">
        <v>18326.9385154969</v>
      </c>
      <c r="D35" s="3">
        <f>C35/18327*100</f>
        <v>99.99966451408795</v>
      </c>
      <c r="E35" s="3"/>
      <c r="F35" s="1">
        <v>0.43046526298387305</v>
      </c>
      <c r="G35" s="47">
        <f>F35*100</f>
        <v>43.046526298387306</v>
      </c>
      <c r="H35" s="16">
        <f>F35/0.430465263</f>
        <v>0.9999999999625361</v>
      </c>
      <c r="I35" s="3"/>
      <c r="J35" s="29">
        <v>1724.37592651154</v>
      </c>
      <c r="K35" s="16">
        <f>J35/1724</f>
        <v>1.0002180548210788</v>
      </c>
      <c r="N35" s="1"/>
      <c r="O35" s="16">
        <v>1</v>
      </c>
      <c r="Q35" s="2">
        <f>(SUMPRODUCT(Q5:Q31,AD5:AD31))/SUM(AD5:AD31)</f>
        <v>2.357239643274749</v>
      </c>
      <c r="R35" s="2">
        <f>Q35^(0.3/0.7)</f>
        <v>1.4441144089554627</v>
      </c>
      <c r="S35" s="2">
        <f>R35/1.444114</f>
        <v>1.0000002831877974</v>
      </c>
      <c r="U35" s="3">
        <f>D35/H35/K35/O35/S35</f>
        <v>99.97783555011488</v>
      </c>
      <c r="V35" s="3">
        <f>U35^0.7</f>
        <v>25.114966964848747</v>
      </c>
      <c r="W35" s="3">
        <f>V35/25*100</f>
        <v>100.45986785939498</v>
      </c>
      <c r="Y35" s="3">
        <f>W35</f>
        <v>100.45986785939498</v>
      </c>
      <c r="Z35" s="3">
        <f>growth_acc_Table_2002!W35</f>
        <v>100.47620937536186</v>
      </c>
      <c r="AA35" s="3">
        <f>Z35-Y35</f>
        <v>0.016341515966885822</v>
      </c>
      <c r="AB35" s="3">
        <f>(Z35-Y35)/Y35*100</f>
        <v>0.016266710593087416</v>
      </c>
    </row>
    <row r="36" spans="3:28" s="2" customFormat="1" ht="12.75">
      <c r="C36" s="3"/>
      <c r="D36" s="3"/>
      <c r="E36" s="3"/>
      <c r="F36" s="16"/>
      <c r="G36" s="3"/>
      <c r="H36" s="16"/>
      <c r="I36" s="3"/>
      <c r="J36" s="35"/>
      <c r="K36" s="16"/>
      <c r="U36" s="3"/>
      <c r="V36" s="3"/>
      <c r="W36" s="3"/>
      <c r="Y36" s="3"/>
      <c r="Z36" s="3"/>
      <c r="AA36" s="3"/>
      <c r="AB36" s="3"/>
    </row>
    <row r="37" spans="1:30" s="2" customFormat="1" ht="12.75">
      <c r="A37" s="2" t="s">
        <v>352</v>
      </c>
      <c r="C37" s="35">
        <v>27780.6492587621</v>
      </c>
      <c r="D37" s="3">
        <f>C37/18327*100</f>
        <v>151.58317923698422</v>
      </c>
      <c r="E37" s="3"/>
      <c r="F37" s="46">
        <v>0.47492144284487</v>
      </c>
      <c r="G37" s="47">
        <f>F37*100</f>
        <v>47.492144284487</v>
      </c>
      <c r="H37" s="16">
        <f>F37/0.430465263</f>
        <v>1.1032747207870988</v>
      </c>
      <c r="I37" s="3"/>
      <c r="J37" s="29">
        <v>1818.96239677422</v>
      </c>
      <c r="K37" s="16">
        <f>J37/1724</f>
        <v>1.0550825967367865</v>
      </c>
      <c r="N37" s="1"/>
      <c r="O37" s="16">
        <v>1.1865358925139913</v>
      </c>
      <c r="Q37" s="2">
        <f>Table3!C23</f>
        <v>2.252</v>
      </c>
      <c r="R37" s="2">
        <f>Q37^(0.3/0.7)</f>
        <v>1.416122219006689</v>
      </c>
      <c r="S37" s="2">
        <f>R37/1.444114</f>
        <v>0.9806166403806689</v>
      </c>
      <c r="U37" s="3">
        <f>D37/H37/K37/O37/S37</f>
        <v>111.91820752170602</v>
      </c>
      <c r="V37" s="3">
        <f>U37^0.7</f>
        <v>27.178815288761793</v>
      </c>
      <c r="W37" s="3">
        <f>V37/25*100</f>
        <v>108.71526115504717</v>
      </c>
      <c r="Y37" s="3">
        <f>W37</f>
        <v>108.71526115504717</v>
      </c>
      <c r="Z37" s="3">
        <f>growth_acc_Table_2002!W37</f>
        <v>108.26893957438219</v>
      </c>
      <c r="AA37" s="3">
        <f>Z37-Y37</f>
        <v>-0.4463215806649856</v>
      </c>
      <c r="AB37" s="3">
        <f>(Z37-Y37)/Y37*100</f>
        <v>-0.4105417913943583</v>
      </c>
      <c r="AD37" s="2">
        <v>250131.894</v>
      </c>
    </row>
    <row r="38" spans="4:28" s="2" customFormat="1" ht="12.75">
      <c r="D38" s="3"/>
      <c r="G38" s="3"/>
      <c r="V38" s="3"/>
      <c r="W38" s="3"/>
      <c r="AA38" s="3"/>
      <c r="AB38" s="3"/>
    </row>
    <row r="39" spans="3:28" s="2" customFormat="1" ht="12.75">
      <c r="C39" s="2" t="s">
        <v>353</v>
      </c>
      <c r="D39" s="3"/>
      <c r="F39" s="2" t="s">
        <v>354</v>
      </c>
      <c r="G39" s="3"/>
      <c r="J39" s="2" t="s">
        <v>355</v>
      </c>
      <c r="M39" s="2" t="s">
        <v>356</v>
      </c>
      <c r="S39" s="2" t="s">
        <v>357</v>
      </c>
      <c r="V39" s="3"/>
      <c r="W39" s="3"/>
      <c r="AA39" s="3"/>
      <c r="AB39" s="3"/>
    </row>
  </sheetData>
  <printOptions/>
  <pageMargins left="0.7875" right="0.7875" top="0.7875" bottom="0.7875" header="0.5" footer="0.5"/>
  <pageSetup fitToHeight="0" fitToWidth="1" horizontalDpi="300" verticalDpi="300" orientation="landscape" paperSize="9" scale="40" r:id="rId1"/>
</worksheet>
</file>

<file path=xl/worksheets/sheet24.xml><?xml version="1.0" encoding="utf-8"?>
<worksheet xmlns="http://schemas.openxmlformats.org/spreadsheetml/2006/main" xmlns:r="http://schemas.openxmlformats.org/officeDocument/2006/relationships">
  <sheetPr>
    <pageSetUpPr fitToPage="1"/>
  </sheetPr>
  <dimension ref="A1:AA39"/>
  <sheetViews>
    <sheetView workbookViewId="0" topLeftCell="A1">
      <pane xSplit="1" ySplit="3" topLeftCell="L4" activePane="bottomRight" state="frozen"/>
      <selection pane="topLeft" activeCell="C27" sqref="C27"/>
      <selection pane="topRight" activeCell="C27" sqref="C27"/>
      <selection pane="bottomLeft" activeCell="C27" sqref="C27"/>
      <selection pane="bottomRight" activeCell="X7" sqref="X7"/>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4" width="9.00390625" style="1" customWidth="1"/>
    <col min="25" max="25" width="9.00390625" style="104" customWidth="1"/>
    <col min="26" max="26" width="9.00390625" style="1" customWidth="1"/>
    <col min="27" max="27" width="9.00390625" style="20" customWidth="1"/>
    <col min="28" max="16384" width="9.00390625" style="1" customWidth="1"/>
  </cols>
  <sheetData>
    <row r="1" spans="1:27" s="2" customFormat="1" ht="12.75">
      <c r="A1" s="2" t="s">
        <v>408</v>
      </c>
      <c r="D1" s="3"/>
      <c r="G1" s="3"/>
      <c r="V1" s="3"/>
      <c r="W1" s="3"/>
      <c r="AA1" s="3"/>
    </row>
    <row r="2" spans="4:27" s="2" customFormat="1" ht="12.75">
      <c r="D2" s="3"/>
      <c r="G2" s="3"/>
      <c r="V2" s="3"/>
      <c r="W2" s="3"/>
      <c r="AA2" s="3"/>
    </row>
    <row r="3" spans="3:27" s="2" customFormat="1" ht="12.75">
      <c r="C3" s="2" t="s">
        <v>409</v>
      </c>
      <c r="D3" s="3" t="s">
        <v>410</v>
      </c>
      <c r="F3" s="2" t="s">
        <v>411</v>
      </c>
      <c r="G3" s="3"/>
      <c r="H3" s="2" t="s">
        <v>412</v>
      </c>
      <c r="J3" s="2" t="s">
        <v>413</v>
      </c>
      <c r="K3" s="2" t="s">
        <v>414</v>
      </c>
      <c r="M3" s="2" t="s">
        <v>415</v>
      </c>
      <c r="O3" s="2" t="s">
        <v>416</v>
      </c>
      <c r="Q3" s="2" t="s">
        <v>417</v>
      </c>
      <c r="R3" s="2" t="s">
        <v>418</v>
      </c>
      <c r="S3" s="2" t="s">
        <v>419</v>
      </c>
      <c r="U3" s="2" t="s">
        <v>420</v>
      </c>
      <c r="V3" s="3" t="s">
        <v>421</v>
      </c>
      <c r="W3" s="3" t="s">
        <v>422</v>
      </c>
      <c r="Y3" s="2" t="s">
        <v>1018</v>
      </c>
      <c r="AA3" s="3"/>
    </row>
    <row r="4" spans="4:27" s="2" customFormat="1" ht="12.75">
      <c r="D4" s="3"/>
      <c r="G4" s="3"/>
      <c r="V4" s="3"/>
      <c r="W4" s="3"/>
      <c r="AA4" s="3"/>
    </row>
    <row r="5" spans="1:27" s="2" customFormat="1" ht="12.75">
      <c r="A5" s="2" t="s">
        <v>423</v>
      </c>
      <c r="C5" s="35">
        <v>18029.9043469997</v>
      </c>
      <c r="D5" s="3">
        <f>C5/22417*100</f>
        <v>80.42960408172236</v>
      </c>
      <c r="E5" s="3"/>
      <c r="F5" s="46">
        <v>0.40510141468439304</v>
      </c>
      <c r="G5" s="47">
        <f>F5*100</f>
        <v>40.5101414684393</v>
      </c>
      <c r="H5" s="16">
        <f>F5/0.428375407803213</f>
        <v>0.9456691661218993</v>
      </c>
      <c r="I5" s="3"/>
      <c r="J5" s="35">
        <v>1937.75381264801</v>
      </c>
      <c r="K5" s="16">
        <f>J5/1659.60242274425</f>
        <v>1.1676012194799164</v>
      </c>
      <c r="O5" s="16">
        <f>growth_acc_Table4!O5</f>
        <v>1.0345847621779325</v>
      </c>
      <c r="Q5" s="2">
        <f>growth_acc_Table4!Q5</f>
        <v>2.14</v>
      </c>
      <c r="R5" s="2">
        <f>Q5^(0.3/0.7)</f>
        <v>1.38549799891489</v>
      </c>
      <c r="S5" s="2">
        <f>R5/1.441613</f>
        <v>0.9610748508198038</v>
      </c>
      <c r="U5" s="3">
        <f>D5/H5/K5/O5/S5</f>
        <v>73.25864328921993</v>
      </c>
      <c r="V5" s="3">
        <f>U5^0.7</f>
        <v>20.2023183301487</v>
      </c>
      <c r="W5" s="3">
        <f>V5/25*100</f>
        <v>80.8092733205948</v>
      </c>
      <c r="Y5" s="3">
        <v>1932.917</v>
      </c>
      <c r="AA5" s="3"/>
    </row>
    <row r="6" spans="4:27" s="2" customFormat="1" ht="12.75">
      <c r="D6" s="3"/>
      <c r="G6" s="3"/>
      <c r="H6" s="16"/>
      <c r="J6" s="35"/>
      <c r="K6" s="16"/>
      <c r="O6" s="16"/>
      <c r="U6" s="3"/>
      <c r="V6" s="3"/>
      <c r="W6" s="3"/>
      <c r="AA6" s="3"/>
    </row>
    <row r="7" spans="1:27" s="2" customFormat="1" ht="12.75">
      <c r="A7" s="2" t="s">
        <v>424</v>
      </c>
      <c r="C7" s="35">
        <v>26819.790256133</v>
      </c>
      <c r="D7" s="3">
        <f aca="true" t="shared" si="0" ref="D7:D21">C7/22417*100</f>
        <v>119.64040797668287</v>
      </c>
      <c r="E7" s="3"/>
      <c r="F7" s="48">
        <v>0.45876294273056206</v>
      </c>
      <c r="G7" s="47">
        <f aca="true" t="shared" si="1" ref="G7:G21">F7*100</f>
        <v>45.8762942730562</v>
      </c>
      <c r="H7" s="16">
        <f aca="true" t="shared" si="2" ref="H7:H21">F7/0.428375407803213</f>
        <v>1.0709366933157574</v>
      </c>
      <c r="I7" s="3"/>
      <c r="J7" s="35">
        <v>1518.69036209492</v>
      </c>
      <c r="K7" s="16">
        <f aca="true" t="shared" si="3" ref="K7:K21">J7/1659.60242274425</f>
        <v>0.9150928808501475</v>
      </c>
      <c r="O7" s="16">
        <f>growth_acc_Table4!O7</f>
        <v>1.0924251687882363</v>
      </c>
      <c r="Q7" s="2">
        <f>growth_acc_Table4!Q7</f>
        <v>2.607311552</v>
      </c>
      <c r="R7" s="2">
        <f aca="true" t="shared" si="4" ref="R7:R15">Q7^(0.3/0.7)</f>
        <v>1.5078856148195003</v>
      </c>
      <c r="S7" s="2">
        <f aca="true" t="shared" si="5" ref="S7:S35">R7/1.441613</f>
        <v>1.045971155101612</v>
      </c>
      <c r="U7" s="3">
        <f aca="true" t="shared" si="6" ref="U7:U21">D7/H7/K7/O7/S7</f>
        <v>106.84089172404983</v>
      </c>
      <c r="V7" s="3">
        <f aca="true" t="shared" si="7" ref="V7:V21">U7^0.7</f>
        <v>26.30972161898704</v>
      </c>
      <c r="W7" s="3">
        <f aca="true" t="shared" si="8" ref="W7:W21">V7/25*100</f>
        <v>105.23888647594816</v>
      </c>
      <c r="Y7" s="3">
        <v>8169.929</v>
      </c>
      <c r="AA7" s="3"/>
    </row>
    <row r="8" spans="1:27" s="2" customFormat="1" ht="12.75">
      <c r="A8" s="2" t="s">
        <v>425</v>
      </c>
      <c r="C8" s="35">
        <v>25876.8427694491</v>
      </c>
      <c r="D8" s="3">
        <f t="shared" si="0"/>
        <v>115.43401333563412</v>
      </c>
      <c r="E8" s="3"/>
      <c r="F8" s="48">
        <v>0.386292598394389</v>
      </c>
      <c r="G8" s="47">
        <f t="shared" si="1"/>
        <v>38.6292598394389</v>
      </c>
      <c r="H8" s="16">
        <f t="shared" si="2"/>
        <v>0.9017618457029727</v>
      </c>
      <c r="I8" s="3"/>
      <c r="J8" s="35">
        <v>1581.35473815461</v>
      </c>
      <c r="K8" s="16">
        <f t="shared" si="3"/>
        <v>0.9528515483483974</v>
      </c>
      <c r="O8" s="16">
        <f>growth_acc_Table4!O8</f>
        <v>1.0000001502533613</v>
      </c>
      <c r="Q8" s="2">
        <f>growth_acc_Table4!Q8</f>
        <v>2.356783308</v>
      </c>
      <c r="R8" s="2">
        <f t="shared" si="4"/>
        <v>1.4439945890027626</v>
      </c>
      <c r="S8" s="2">
        <f t="shared" si="5"/>
        <v>1.0016520307480319</v>
      </c>
      <c r="U8" s="3">
        <f t="shared" si="6"/>
        <v>134.12191759042497</v>
      </c>
      <c r="V8" s="3">
        <f t="shared" si="7"/>
        <v>30.84962063977247</v>
      </c>
      <c r="W8" s="3">
        <f t="shared" si="8"/>
        <v>123.3984825590899</v>
      </c>
      <c r="Y8" s="3">
        <v>10274.595</v>
      </c>
      <c r="AA8" s="3"/>
    </row>
    <row r="9" spans="1:27" s="2" customFormat="1" ht="12.75">
      <c r="A9" s="2" t="s">
        <v>426</v>
      </c>
      <c r="C9" s="35">
        <v>29073.0744668831</v>
      </c>
      <c r="D9" s="3">
        <f t="shared" si="0"/>
        <v>129.69208398484676</v>
      </c>
      <c r="E9" s="3"/>
      <c r="F9" s="48">
        <v>0.500292986175448</v>
      </c>
      <c r="G9" s="47">
        <f t="shared" si="1"/>
        <v>50.029298617544804</v>
      </c>
      <c r="H9" s="16">
        <f t="shared" si="2"/>
        <v>1.1678844701684474</v>
      </c>
      <c r="I9" s="3"/>
      <c r="J9" s="35">
        <v>1504.94055482166</v>
      </c>
      <c r="K9" s="16">
        <f t="shared" si="3"/>
        <v>0.9068078801265863</v>
      </c>
      <c r="O9" s="16">
        <f>growth_acc_Table4!O9</f>
        <v>1.137917855921841</v>
      </c>
      <c r="Q9" s="2">
        <f>growth_acc_Table4!Q9</f>
        <v>2.636470448</v>
      </c>
      <c r="R9" s="2">
        <f t="shared" si="4"/>
        <v>1.5150898509618649</v>
      </c>
      <c r="S9" s="2">
        <f t="shared" si="5"/>
        <v>1.0509684991477357</v>
      </c>
      <c r="U9" s="3">
        <f t="shared" si="6"/>
        <v>102.39946521876088</v>
      </c>
      <c r="V9" s="3">
        <f t="shared" si="7"/>
        <v>25.53926426650387</v>
      </c>
      <c r="W9" s="3">
        <f t="shared" si="8"/>
        <v>102.15705706601548</v>
      </c>
      <c r="Y9" s="3">
        <v>5368.854</v>
      </c>
      <c r="AA9" s="3"/>
    </row>
    <row r="10" spans="1:27" s="2" customFormat="1" ht="12.75">
      <c r="A10" s="2" t="s">
        <v>427</v>
      </c>
      <c r="C10" s="35">
        <v>25267.2263001416</v>
      </c>
      <c r="D10" s="3">
        <f t="shared" si="0"/>
        <v>112.71457509988669</v>
      </c>
      <c r="E10" s="3"/>
      <c r="F10" s="48">
        <v>0.45592350408841803</v>
      </c>
      <c r="G10" s="47">
        <f t="shared" si="1"/>
        <v>45.5923504088418</v>
      </c>
      <c r="H10" s="16">
        <f t="shared" si="2"/>
        <v>1.064308304779858</v>
      </c>
      <c r="I10" s="3"/>
      <c r="J10" s="35">
        <v>1604.05541206856</v>
      </c>
      <c r="K10" s="16">
        <f t="shared" si="3"/>
        <v>0.9665299291478258</v>
      </c>
      <c r="O10" s="16">
        <f>growth_acc_Table4!O10</f>
        <v>1.020609655539765</v>
      </c>
      <c r="Q10" s="2">
        <f>growth_acc_Table4!Q10</f>
        <v>3.130372332</v>
      </c>
      <c r="R10" s="2">
        <f t="shared" si="4"/>
        <v>1.6307909179656663</v>
      </c>
      <c r="S10" s="2">
        <f t="shared" si="5"/>
        <v>1.131226562167285</v>
      </c>
      <c r="U10" s="3">
        <f t="shared" si="6"/>
        <v>94.9047727606956</v>
      </c>
      <c r="V10" s="3">
        <f t="shared" si="7"/>
        <v>24.215957043142527</v>
      </c>
      <c r="W10" s="3">
        <f t="shared" si="8"/>
        <v>96.86382817257011</v>
      </c>
      <c r="Y10" s="3">
        <v>5183.545</v>
      </c>
      <c r="AA10" s="3"/>
    </row>
    <row r="11" spans="1:27" s="2" customFormat="1" ht="12.75">
      <c r="A11" s="2" t="s">
        <v>428</v>
      </c>
      <c r="C11" s="35">
        <v>24925.2648778439</v>
      </c>
      <c r="D11" s="3">
        <f t="shared" si="0"/>
        <v>111.18911931946246</v>
      </c>
      <c r="E11" s="3"/>
      <c r="F11" s="48">
        <v>0.409778650942799</v>
      </c>
      <c r="G11" s="47">
        <f t="shared" si="1"/>
        <v>40.977865094279906</v>
      </c>
      <c r="H11" s="16">
        <f t="shared" si="2"/>
        <v>0.9565877113352945</v>
      </c>
      <c r="I11" s="3"/>
      <c r="J11" s="35">
        <v>1486.37537214262</v>
      </c>
      <c r="K11" s="16">
        <f t="shared" si="3"/>
        <v>0.8956213559177694</v>
      </c>
      <c r="O11" s="16">
        <f>growth_acc_Table4!O11</f>
        <v>0.966571649868124</v>
      </c>
      <c r="Q11" s="2">
        <f>growth_acc_Table4!Q11</f>
        <v>2.680512812</v>
      </c>
      <c r="R11" s="2">
        <f t="shared" si="4"/>
        <v>1.5258855198290058</v>
      </c>
      <c r="S11" s="2">
        <f t="shared" si="5"/>
        <v>1.0584571031400283</v>
      </c>
      <c r="U11" s="3">
        <f t="shared" si="6"/>
        <v>126.85445902978682</v>
      </c>
      <c r="V11" s="3">
        <f t="shared" si="7"/>
        <v>29.669758839917918</v>
      </c>
      <c r="W11" s="3">
        <f t="shared" si="8"/>
        <v>118.67903535967169</v>
      </c>
      <c r="Y11" s="3">
        <v>59925.035</v>
      </c>
      <c r="AA11" s="3"/>
    </row>
    <row r="12" spans="1:27" s="2" customFormat="1" ht="12.75">
      <c r="A12" s="2" t="s">
        <v>429</v>
      </c>
      <c r="C12" s="35">
        <v>25526.922471948</v>
      </c>
      <c r="D12" s="3">
        <f t="shared" si="0"/>
        <v>113.87305380714636</v>
      </c>
      <c r="E12" s="3"/>
      <c r="F12" s="48">
        <v>0.44155550036461405</v>
      </c>
      <c r="G12" s="47">
        <f t="shared" si="1"/>
        <v>44.155550036461406</v>
      </c>
      <c r="H12" s="16">
        <f t="shared" si="2"/>
        <v>1.030767621859973</v>
      </c>
      <c r="I12" s="3"/>
      <c r="J12" s="35">
        <v>1444.4</v>
      </c>
      <c r="K12" s="16">
        <f t="shared" si="3"/>
        <v>0.8703289295104788</v>
      </c>
      <c r="O12" s="16">
        <f>growth_acc_Table4!O12</f>
        <v>1.137917855921841</v>
      </c>
      <c r="Q12" s="2">
        <f>growth_acc_Table4!Q12</f>
        <v>2.32</v>
      </c>
      <c r="R12" s="2">
        <f t="shared" si="4"/>
        <v>1.4342924350727</v>
      </c>
      <c r="S12" s="2">
        <f t="shared" si="5"/>
        <v>0.9949219624633656</v>
      </c>
      <c r="U12" s="3">
        <f t="shared" si="6"/>
        <v>112.11838919925918</v>
      </c>
      <c r="V12" s="3">
        <f t="shared" si="7"/>
        <v>27.212835397357797</v>
      </c>
      <c r="W12" s="3">
        <f t="shared" si="8"/>
        <v>108.8513415894312</v>
      </c>
      <c r="Y12" s="3">
        <v>82355.0283397374</v>
      </c>
      <c r="AA12" s="3"/>
    </row>
    <row r="13" spans="1:27" s="2" customFormat="1" ht="12.75">
      <c r="A13" s="2" t="s">
        <v>430</v>
      </c>
      <c r="C13" s="35">
        <v>16907.5671414529</v>
      </c>
      <c r="D13" s="3">
        <f t="shared" si="0"/>
        <v>75.42296980618681</v>
      </c>
      <c r="E13" s="3"/>
      <c r="F13" s="48">
        <v>0.37096033448616905</v>
      </c>
      <c r="G13" s="47">
        <f t="shared" si="1"/>
        <v>37.09603344861691</v>
      </c>
      <c r="H13" s="16">
        <f t="shared" si="2"/>
        <v>0.8659701928000981</v>
      </c>
      <c r="I13" s="3"/>
      <c r="J13" s="35">
        <v>1929.98755186722</v>
      </c>
      <c r="K13" s="16">
        <f t="shared" si="3"/>
        <v>1.1629216283475126</v>
      </c>
      <c r="O13" s="16">
        <f>growth_acc_Table4!O13</f>
        <v>0.9406352352768493</v>
      </c>
      <c r="Q13" s="2">
        <f>growth_acc_Table4!Q13</f>
        <v>2.356783308</v>
      </c>
      <c r="R13" s="2">
        <f t="shared" si="4"/>
        <v>1.4439945890027626</v>
      </c>
      <c r="S13" s="2">
        <f t="shared" si="5"/>
        <v>1.0016520307480319</v>
      </c>
      <c r="U13" s="3">
        <f t="shared" si="6"/>
        <v>79.4899307731787</v>
      </c>
      <c r="V13" s="3">
        <f t="shared" si="7"/>
        <v>21.390379175204572</v>
      </c>
      <c r="W13" s="3">
        <f t="shared" si="8"/>
        <v>85.56151670081829</v>
      </c>
      <c r="Y13" s="3">
        <v>10645.343</v>
      </c>
      <c r="AA13" s="3"/>
    </row>
    <row r="14" spans="1:27" s="2" customFormat="1" ht="12.75">
      <c r="A14" s="2" t="s">
        <v>431</v>
      </c>
      <c r="C14" s="35">
        <v>31391.5000968112</v>
      </c>
      <c r="D14" s="3">
        <f t="shared" si="0"/>
        <v>140.0343493634795</v>
      </c>
      <c r="E14" s="3"/>
      <c r="F14" s="48">
        <v>0.448758343400309</v>
      </c>
      <c r="G14" s="47">
        <f t="shared" si="1"/>
        <v>44.8758343400309</v>
      </c>
      <c r="H14" s="16">
        <f t="shared" si="2"/>
        <v>1.0475819461757232</v>
      </c>
      <c r="I14" s="3"/>
      <c r="J14" s="35">
        <v>1672.65401785714</v>
      </c>
      <c r="K14" s="16">
        <f t="shared" si="3"/>
        <v>1.0078642902263957</v>
      </c>
      <c r="O14" s="16">
        <f>growth_acc_Table4!O14</f>
        <v>0.966571649868124</v>
      </c>
      <c r="Q14" s="2">
        <f>growth_acc_Table4!Q14</f>
        <v>2.492297408</v>
      </c>
      <c r="R14" s="2">
        <f t="shared" si="4"/>
        <v>1.479010887724944</v>
      </c>
      <c r="S14" s="2">
        <f t="shared" si="5"/>
        <v>1.0259416970608228</v>
      </c>
      <c r="U14" s="3">
        <f t="shared" si="6"/>
        <v>133.74814912115863</v>
      </c>
      <c r="V14" s="3">
        <f t="shared" si="7"/>
        <v>30.78941564821043</v>
      </c>
      <c r="W14" s="3">
        <f t="shared" si="8"/>
        <v>123.15766259284172</v>
      </c>
      <c r="Y14" s="3">
        <v>3883.159</v>
      </c>
      <c r="AA14" s="3"/>
    </row>
    <row r="15" spans="1:27" s="2" customFormat="1" ht="12.75">
      <c r="A15" s="2" t="s">
        <v>432</v>
      </c>
      <c r="C15" s="35">
        <v>25104.8997642537</v>
      </c>
      <c r="D15" s="3">
        <f t="shared" si="0"/>
        <v>111.9904526219106</v>
      </c>
      <c r="E15" s="3"/>
      <c r="F15" s="48">
        <v>0.412370749605033</v>
      </c>
      <c r="G15" s="47">
        <f t="shared" si="1"/>
        <v>41.2370749605033</v>
      </c>
      <c r="H15" s="16">
        <f t="shared" si="2"/>
        <v>0.9626387091634069</v>
      </c>
      <c r="I15" s="3"/>
      <c r="J15" s="35">
        <v>1618.01340645948</v>
      </c>
      <c r="K15" s="16">
        <f t="shared" si="3"/>
        <v>0.9749403738420674</v>
      </c>
      <c r="O15" s="16">
        <f>growth_acc_Table4!O15</f>
        <v>0.9091912146765996</v>
      </c>
      <c r="Q15" s="2">
        <f>growth_acc_Table4!Q15</f>
        <v>2.544690188</v>
      </c>
      <c r="R15" s="2">
        <f t="shared" si="4"/>
        <v>1.4922566918022466</v>
      </c>
      <c r="S15" s="2">
        <f t="shared" si="5"/>
        <v>1.0351298800733946</v>
      </c>
      <c r="U15" s="3">
        <f t="shared" si="6"/>
        <v>126.79132702383181</v>
      </c>
      <c r="V15" s="3">
        <f t="shared" si="7"/>
        <v>29.659421987070903</v>
      </c>
      <c r="W15" s="3">
        <f t="shared" si="8"/>
        <v>118.63768794828363</v>
      </c>
      <c r="Y15" s="3">
        <v>57926.999</v>
      </c>
      <c r="AA15" s="3"/>
    </row>
    <row r="16" spans="1:27" s="2" customFormat="1" ht="12.75">
      <c r="A16" s="2" t="s">
        <v>433</v>
      </c>
      <c r="C16" s="35">
        <v>47556.5477077644</v>
      </c>
      <c r="D16" s="3">
        <f t="shared" si="0"/>
        <v>212.14501364038188</v>
      </c>
      <c r="E16" s="3"/>
      <c r="F16" s="48">
        <v>0.6360225517144521</v>
      </c>
      <c r="G16" s="47">
        <f t="shared" si="1"/>
        <v>63.60225517144521</v>
      </c>
      <c r="H16" s="16">
        <f t="shared" si="2"/>
        <v>1.4847317099179231</v>
      </c>
      <c r="I16" s="3"/>
      <c r="J16" s="35">
        <v>1559.7254648409</v>
      </c>
      <c r="K16" s="16">
        <f t="shared" si="3"/>
        <v>0.9398187442157396</v>
      </c>
      <c r="O16" s="16">
        <f>growth_acc_Table4!O16</f>
        <v>1</v>
      </c>
      <c r="Q16" s="2" t="s">
        <v>3206</v>
      </c>
      <c r="R16" s="2" t="s">
        <v>3206</v>
      </c>
      <c r="S16" s="2">
        <v>1</v>
      </c>
      <c r="U16" s="3">
        <f t="shared" si="6"/>
        <v>152.03400696284592</v>
      </c>
      <c r="V16" s="3">
        <f t="shared" si="7"/>
        <v>33.678948146736346</v>
      </c>
      <c r="W16" s="3">
        <f t="shared" si="8"/>
        <v>134.71579258694538</v>
      </c>
      <c r="Y16" s="3">
        <v>0</v>
      </c>
      <c r="AA16" s="3"/>
    </row>
    <row r="17" spans="1:27" s="2" customFormat="1" ht="12.75">
      <c r="A17" s="2" t="s">
        <v>434</v>
      </c>
      <c r="C17" s="35">
        <v>27399.9124209733</v>
      </c>
      <c r="D17" s="3">
        <f t="shared" si="0"/>
        <v>122.22827506344873</v>
      </c>
      <c r="E17" s="3"/>
      <c r="F17" s="48">
        <v>0.508981140026011</v>
      </c>
      <c r="G17" s="47">
        <f t="shared" si="1"/>
        <v>50.898114002601105</v>
      </c>
      <c r="H17" s="16">
        <f t="shared" si="2"/>
        <v>1.1881661056038646</v>
      </c>
      <c r="I17" s="3"/>
      <c r="J17" s="35">
        <v>1324.47501810282</v>
      </c>
      <c r="K17" s="16">
        <f t="shared" si="3"/>
        <v>0.798067657621711</v>
      </c>
      <c r="O17" s="16">
        <f>growth_acc_Table4!O17</f>
        <v>1.0559070390995278</v>
      </c>
      <c r="Q17" s="2">
        <f>growth_acc_Table4!Q17</f>
        <v>2.5303472</v>
      </c>
      <c r="R17" s="2">
        <f>Q17^(0.3/0.7)</f>
        <v>1.4886461500736292</v>
      </c>
      <c r="S17" s="2">
        <f t="shared" si="5"/>
        <v>1.0326253648334396</v>
      </c>
      <c r="U17" s="3">
        <f t="shared" si="6"/>
        <v>118.21874345271162</v>
      </c>
      <c r="V17" s="3">
        <f t="shared" si="7"/>
        <v>28.24102382842062</v>
      </c>
      <c r="W17" s="3">
        <f t="shared" si="8"/>
        <v>112.96409531368248</v>
      </c>
      <c r="Y17" s="3">
        <v>16067.754</v>
      </c>
      <c r="AA17" s="3"/>
    </row>
    <row r="18" spans="1:27" s="2" customFormat="1" ht="12.75">
      <c r="A18" s="2" t="s">
        <v>435</v>
      </c>
      <c r="C18" s="35">
        <v>17856.0451567774</v>
      </c>
      <c r="D18" s="3">
        <f t="shared" si="0"/>
        <v>79.65403558360798</v>
      </c>
      <c r="E18" s="3"/>
      <c r="F18" s="48">
        <v>0.5034090306215291</v>
      </c>
      <c r="G18" s="47">
        <f t="shared" si="1"/>
        <v>50.34090306215291</v>
      </c>
      <c r="H18" s="16">
        <f t="shared" si="2"/>
        <v>1.1751585675823506</v>
      </c>
      <c r="I18" s="3"/>
      <c r="J18" s="35">
        <v>1715.09540034072</v>
      </c>
      <c r="K18" s="16">
        <f t="shared" si="3"/>
        <v>1.033437513006705</v>
      </c>
      <c r="O18" s="16">
        <f>growth_acc_Table4!O18</f>
        <v>0.7470674153865691</v>
      </c>
      <c r="Q18" s="2">
        <f>growth_acc_Table4!Q18</f>
        <v>2.0754432</v>
      </c>
      <c r="R18" s="2">
        <f>Q18^(0.3/0.7)</f>
        <v>1.367428574705537</v>
      </c>
      <c r="S18" s="2">
        <f t="shared" si="5"/>
        <v>0.948540679575959</v>
      </c>
      <c r="U18" s="3">
        <f t="shared" si="6"/>
        <v>92.55744021380113</v>
      </c>
      <c r="V18" s="3">
        <f t="shared" si="7"/>
        <v>23.795121934959948</v>
      </c>
      <c r="W18" s="3">
        <f t="shared" si="8"/>
        <v>95.18048773983979</v>
      </c>
      <c r="Y18" s="3">
        <v>10084.245</v>
      </c>
      <c r="AA18" s="3"/>
    </row>
    <row r="19" spans="1:27" s="2" customFormat="1" ht="12.75">
      <c r="A19" s="2" t="s">
        <v>436</v>
      </c>
      <c r="C19" s="35">
        <v>20520.5678841848</v>
      </c>
      <c r="D19" s="3">
        <f t="shared" si="0"/>
        <v>91.54020557694963</v>
      </c>
      <c r="E19" s="3"/>
      <c r="F19" s="48">
        <v>0.40262980275931404</v>
      </c>
      <c r="G19" s="47">
        <f t="shared" si="1"/>
        <v>40.262980275931405</v>
      </c>
      <c r="H19" s="16">
        <f t="shared" si="2"/>
        <v>0.9398994326590148</v>
      </c>
      <c r="I19" s="3"/>
      <c r="J19" s="35">
        <v>1806.49134678591</v>
      </c>
      <c r="K19" s="16">
        <f t="shared" si="3"/>
        <v>1.0885085018126033</v>
      </c>
      <c r="O19" s="16">
        <f>growth_acc_Table4!O19</f>
        <v>0.8787983203731631</v>
      </c>
      <c r="Q19" s="2">
        <f>growth_acc_Table4!Q19</f>
        <v>2.333801648</v>
      </c>
      <c r="R19" s="2">
        <f>Q19^(0.3/0.7)</f>
        <v>1.4379430613624156</v>
      </c>
      <c r="S19" s="2">
        <f t="shared" si="5"/>
        <v>0.997454283058224</v>
      </c>
      <c r="U19" s="3">
        <f t="shared" si="6"/>
        <v>102.07430998041778</v>
      </c>
      <c r="V19" s="3">
        <f t="shared" si="7"/>
        <v>25.48246972727666</v>
      </c>
      <c r="W19" s="3">
        <f t="shared" si="8"/>
        <v>101.92987890910663</v>
      </c>
      <c r="Y19" s="3">
        <v>40152.517</v>
      </c>
      <c r="AA19" s="3"/>
    </row>
    <row r="20" spans="1:27" s="2" customFormat="1" ht="12.75">
      <c r="A20" s="2" t="s">
        <v>437</v>
      </c>
      <c r="C20" s="35">
        <v>26080.4414390006</v>
      </c>
      <c r="D20" s="3">
        <f t="shared" si="0"/>
        <v>116.34224668332335</v>
      </c>
      <c r="E20" s="3"/>
      <c r="F20" s="48">
        <v>0.485313083265666</v>
      </c>
      <c r="G20" s="47">
        <f t="shared" si="1"/>
        <v>48.5313083265666</v>
      </c>
      <c r="H20" s="16">
        <f t="shared" si="2"/>
        <v>1.1329153691488494</v>
      </c>
      <c r="I20" s="3"/>
      <c r="J20" s="35">
        <v>1581.15689668607</v>
      </c>
      <c r="K20" s="16">
        <f t="shared" si="3"/>
        <v>0.952732338189489</v>
      </c>
      <c r="O20" s="16">
        <f>growth_acc_Table4!O20</f>
        <v>1.0416439124704988</v>
      </c>
      <c r="Q20" s="2">
        <f>growth_acc_Table4!Q20</f>
        <v>2.384509932</v>
      </c>
      <c r="R20" s="2">
        <f>Q20^(0.3/0.7)</f>
        <v>1.4512508487190412</v>
      </c>
      <c r="S20" s="2">
        <f t="shared" si="5"/>
        <v>1.006685461853522</v>
      </c>
      <c r="U20" s="3">
        <f t="shared" si="6"/>
        <v>102.79121377484235</v>
      </c>
      <c r="V20" s="3">
        <f t="shared" si="7"/>
        <v>25.60761878957272</v>
      </c>
      <c r="W20" s="3">
        <f t="shared" si="8"/>
        <v>102.43047515829088</v>
      </c>
      <c r="Y20" s="3">
        <v>8876.744</v>
      </c>
      <c r="AA20" s="3"/>
    </row>
    <row r="21" spans="1:27" s="2" customFormat="1" ht="12.75">
      <c r="A21" s="2" t="s">
        <v>438</v>
      </c>
      <c r="C21" s="35">
        <v>25067.3391995306</v>
      </c>
      <c r="D21" s="3">
        <f t="shared" si="0"/>
        <v>111.8228986908623</v>
      </c>
      <c r="E21" s="3"/>
      <c r="F21" s="48">
        <v>0.460502619782295</v>
      </c>
      <c r="G21" s="47">
        <f t="shared" si="1"/>
        <v>46.0502619782295</v>
      </c>
      <c r="H21" s="16">
        <f t="shared" si="2"/>
        <v>1.0749977972447955</v>
      </c>
      <c r="I21" s="3"/>
      <c r="J21" s="35">
        <v>1651.74289567465</v>
      </c>
      <c r="K21" s="16">
        <f t="shared" si="3"/>
        <v>0.9952642108966052</v>
      </c>
      <c r="O21" s="16">
        <f>growth_acc_Table4!O21</f>
        <v>1.0631116749655067</v>
      </c>
      <c r="Q21" s="2">
        <f>growth_acc_Table4!Q21</f>
        <v>1.787820012</v>
      </c>
      <c r="R21" s="2">
        <f>Q21^(0.3/0.7)</f>
        <v>1.2827403878194048</v>
      </c>
      <c r="S21" s="2">
        <f t="shared" si="5"/>
        <v>0.8897952417322852</v>
      </c>
      <c r="U21" s="3">
        <f t="shared" si="6"/>
        <v>110.488179458982</v>
      </c>
      <c r="V21" s="3">
        <f t="shared" si="7"/>
        <v>26.935253817167837</v>
      </c>
      <c r="W21" s="3">
        <f t="shared" si="8"/>
        <v>107.74101526867135</v>
      </c>
      <c r="Y21" s="3">
        <v>59912.431</v>
      </c>
      <c r="AA21" s="3"/>
    </row>
    <row r="22" spans="4:27" s="2" customFormat="1" ht="12.75">
      <c r="D22" s="3"/>
      <c r="E22" s="3"/>
      <c r="F22" s="3"/>
      <c r="G22" s="3"/>
      <c r="H22" s="16"/>
      <c r="I22" s="3"/>
      <c r="J22" s="29"/>
      <c r="K22" s="16"/>
      <c r="U22" s="3"/>
      <c r="V22" s="3"/>
      <c r="W22" s="3"/>
      <c r="Y22" s="3"/>
      <c r="AA22" s="3"/>
    </row>
    <row r="23" spans="1:27" s="2" customFormat="1" ht="12.75">
      <c r="A23" s="2" t="s">
        <v>439</v>
      </c>
      <c r="C23" s="29">
        <v>18812.0170668777</v>
      </c>
      <c r="D23" s="3">
        <f aca="true" t="shared" si="9" ref="D23:D31">C23/22417*100</f>
        <v>83.91853087780568</v>
      </c>
      <c r="E23" s="3"/>
      <c r="F23" s="46">
        <v>0.48590902811626</v>
      </c>
      <c r="G23" s="47">
        <f aca="true" t="shared" si="10" ref="G23:G31">F23*100</f>
        <v>48.590902811626</v>
      </c>
      <c r="H23" s="16">
        <f aca="true" t="shared" si="11" ref="H23:H31">F23/0.428375407803213</f>
        <v>1.1343065434313557</v>
      </c>
      <c r="I23" s="3"/>
      <c r="J23" s="29">
        <v>2114.12116085989</v>
      </c>
      <c r="K23" s="16">
        <f aca="true" t="shared" si="12" ref="K23:K31">J23/1659.60242274425</f>
        <v>1.2738720623003592</v>
      </c>
      <c r="M23" s="1"/>
      <c r="O23" s="16">
        <f>growth_acc_Table4!O23</f>
        <v>1</v>
      </c>
      <c r="Q23" s="2">
        <f>Q33</f>
        <v>2.358175407331382</v>
      </c>
      <c r="R23" s="2">
        <f aca="true" t="shared" si="13" ref="R23:R31">Q23^(0.3/0.7)</f>
        <v>1.4443600710715712</v>
      </c>
      <c r="S23" s="2">
        <f t="shared" si="5"/>
        <v>1.001905553759276</v>
      </c>
      <c r="U23" s="3">
        <f aca="true" t="shared" si="14" ref="U23:U31">D23/H23/K23/O23/S23</f>
        <v>57.96620091868441</v>
      </c>
      <c r="V23" s="3">
        <f aca="true" t="shared" si="15" ref="V23:V31">U23^0.7</f>
        <v>17.148351877096935</v>
      </c>
      <c r="W23" s="3">
        <f aca="true" t="shared" si="16" ref="W23:W31">V23/25*100</f>
        <v>68.59340750838774</v>
      </c>
      <c r="Y23" s="29">
        <v>767.314</v>
      </c>
      <c r="AA23" s="3"/>
    </row>
    <row r="24" spans="1:27" s="2" customFormat="1" ht="12.75">
      <c r="A24" s="2" t="s">
        <v>440</v>
      </c>
      <c r="C24" s="1">
        <v>14903.6178824912</v>
      </c>
      <c r="D24" s="3">
        <f t="shared" si="9"/>
        <v>66.48355213673194</v>
      </c>
      <c r="E24" s="3"/>
      <c r="F24" s="46">
        <v>0.46418167140500505</v>
      </c>
      <c r="G24" s="47">
        <f t="shared" si="10"/>
        <v>46.41816714050051</v>
      </c>
      <c r="H24" s="16">
        <f t="shared" si="11"/>
        <v>1.0835861792006527</v>
      </c>
      <c r="I24" s="3"/>
      <c r="J24" s="29">
        <v>1913.46651074454</v>
      </c>
      <c r="K24" s="16">
        <f t="shared" si="12"/>
        <v>1.152966809713685</v>
      </c>
      <c r="M24" s="1"/>
      <c r="O24" s="16">
        <f>growth_acc_Table4!O24</f>
        <v>1</v>
      </c>
      <c r="Q24" s="2">
        <f>growth_acc_Table4!Q24</f>
        <v>3.08</v>
      </c>
      <c r="R24" s="2">
        <f t="shared" si="13"/>
        <v>1.6194922665708946</v>
      </c>
      <c r="S24" s="2">
        <f t="shared" si="5"/>
        <v>1.1233890555724002</v>
      </c>
      <c r="U24" s="3">
        <f t="shared" si="14"/>
        <v>47.37004137944544</v>
      </c>
      <c r="V24" s="3">
        <f t="shared" si="15"/>
        <v>14.888557923225978</v>
      </c>
      <c r="W24" s="3">
        <f t="shared" si="16"/>
        <v>59.55423169290391</v>
      </c>
      <c r="Y24" s="2">
        <v>10256.76</v>
      </c>
      <c r="AA24" s="3"/>
    </row>
    <row r="25" spans="1:27" s="2" customFormat="1" ht="12.75">
      <c r="A25" s="2" t="s">
        <v>441</v>
      </c>
      <c r="C25" s="35">
        <v>10202.4712308655</v>
      </c>
      <c r="D25" s="3">
        <f t="shared" si="9"/>
        <v>45.51220605284159</v>
      </c>
      <c r="E25" s="3"/>
      <c r="F25" s="46">
        <v>0.5382383460680761</v>
      </c>
      <c r="G25" s="47">
        <f t="shared" si="10"/>
        <v>53.82383460680761</v>
      </c>
      <c r="H25" s="16">
        <f t="shared" si="11"/>
        <v>1.2564641579876403</v>
      </c>
      <c r="I25" s="3"/>
      <c r="J25" s="35">
        <v>2044.27788119542</v>
      </c>
      <c r="K25" s="16">
        <f t="shared" si="12"/>
        <v>1.2317877180578507</v>
      </c>
      <c r="M25" s="1"/>
      <c r="O25" s="16">
        <f>growth_acc_Table4!O25</f>
        <v>1</v>
      </c>
      <c r="Q25" s="2">
        <f>Q33</f>
        <v>2.358175407331382</v>
      </c>
      <c r="R25" s="2">
        <f t="shared" si="13"/>
        <v>1.4443600710715712</v>
      </c>
      <c r="S25" s="2">
        <f t="shared" si="5"/>
        <v>1.001905553759276</v>
      </c>
      <c r="U25" s="3">
        <f t="shared" si="14"/>
        <v>29.350474660818506</v>
      </c>
      <c r="V25" s="3">
        <f t="shared" si="15"/>
        <v>10.649533655718809</v>
      </c>
      <c r="W25" s="3">
        <f t="shared" si="16"/>
        <v>42.598134622875236</v>
      </c>
      <c r="Y25" s="3">
        <v>1415.681</v>
      </c>
      <c r="AA25" s="3"/>
    </row>
    <row r="26" spans="1:27" s="2" customFormat="1" ht="12.75">
      <c r="A26" s="2" t="s">
        <v>442</v>
      </c>
      <c r="C26" s="35">
        <v>12978.0705892871</v>
      </c>
      <c r="D26" s="3">
        <f t="shared" si="9"/>
        <v>57.89387781276307</v>
      </c>
      <c r="E26" s="3"/>
      <c r="F26" s="46">
        <v>0.380048345246279</v>
      </c>
      <c r="G26" s="47">
        <f t="shared" si="10"/>
        <v>38.0048345246279</v>
      </c>
      <c r="H26" s="16">
        <f t="shared" si="11"/>
        <v>0.8871852546233595</v>
      </c>
      <c r="I26" s="3"/>
      <c r="J26" s="35">
        <v>1766.10482927644</v>
      </c>
      <c r="K26" s="16">
        <f t="shared" si="12"/>
        <v>1.0641734460450365</v>
      </c>
      <c r="M26" s="1"/>
      <c r="O26" s="16">
        <f>growth_acc_Table4!O26</f>
        <v>1</v>
      </c>
      <c r="Q26" s="2">
        <f>growth_acc_Table4!Q26</f>
        <v>2.04</v>
      </c>
      <c r="R26" s="2">
        <f t="shared" si="13"/>
        <v>1.3573712402090694</v>
      </c>
      <c r="S26" s="2">
        <f t="shared" si="5"/>
        <v>0.941564234096855</v>
      </c>
      <c r="U26" s="3">
        <f t="shared" si="14"/>
        <v>65.12623230496489</v>
      </c>
      <c r="V26" s="3">
        <f t="shared" si="15"/>
        <v>18.60497829973587</v>
      </c>
      <c r="W26" s="3">
        <f t="shared" si="16"/>
        <v>74.41991319894348</v>
      </c>
      <c r="Y26" s="3">
        <v>10075.034</v>
      </c>
      <c r="AA26" s="3"/>
    </row>
    <row r="27" spans="1:27" s="2" customFormat="1" ht="12.75">
      <c r="A27" s="2" t="s">
        <v>443</v>
      </c>
      <c r="C27" s="35">
        <v>7989.84294285801</v>
      </c>
      <c r="D27" s="3">
        <f t="shared" si="9"/>
        <v>35.641892058964224</v>
      </c>
      <c r="E27" s="3"/>
      <c r="F27" s="46">
        <v>0.543169174925999</v>
      </c>
      <c r="G27" s="47">
        <f t="shared" si="10"/>
        <v>54.316917492599906</v>
      </c>
      <c r="H27" s="16">
        <f t="shared" si="11"/>
        <v>1.2679746900305722</v>
      </c>
      <c r="I27" s="3"/>
      <c r="J27" s="35">
        <v>2140.7060831386</v>
      </c>
      <c r="K27" s="16">
        <f t="shared" si="12"/>
        <v>1.2898909123058626</v>
      </c>
      <c r="M27" s="1"/>
      <c r="O27" s="16">
        <f>growth_acc_Table4!O27</f>
        <v>1</v>
      </c>
      <c r="Q27" s="2">
        <f>Q33</f>
        <v>2.358175407331382</v>
      </c>
      <c r="R27" s="2">
        <f t="shared" si="13"/>
        <v>1.4443600710715712</v>
      </c>
      <c r="S27" s="2">
        <f t="shared" si="5"/>
        <v>1.001905553759276</v>
      </c>
      <c r="U27" s="3">
        <f t="shared" si="14"/>
        <v>21.750557791821922</v>
      </c>
      <c r="V27" s="3">
        <f t="shared" si="15"/>
        <v>8.634342645634176</v>
      </c>
      <c r="W27" s="3">
        <f t="shared" si="16"/>
        <v>34.5373705825367</v>
      </c>
      <c r="Y27" s="3">
        <v>2366.515</v>
      </c>
      <c r="AA27" s="3"/>
    </row>
    <row r="28" spans="1:27" s="2" customFormat="1" ht="12.75">
      <c r="A28" s="2" t="s">
        <v>444</v>
      </c>
      <c r="C28" s="35">
        <v>8942.81813604029</v>
      </c>
      <c r="D28" s="3">
        <f t="shared" si="9"/>
        <v>39.89301929803404</v>
      </c>
      <c r="E28" s="3"/>
      <c r="F28" s="46">
        <v>0.504729338336937</v>
      </c>
      <c r="G28" s="47">
        <f t="shared" si="10"/>
        <v>50.4729338336937</v>
      </c>
      <c r="H28" s="16">
        <f t="shared" si="11"/>
        <v>1.1782406952940665</v>
      </c>
      <c r="I28" s="3"/>
      <c r="J28" s="35">
        <v>2159.99172352723</v>
      </c>
      <c r="K28" s="16">
        <f t="shared" si="12"/>
        <v>1.3015115511554611</v>
      </c>
      <c r="M28" s="1"/>
      <c r="O28" s="16">
        <f>growth_acc_Table4!O28</f>
        <v>1</v>
      </c>
      <c r="Q28" s="2">
        <f>Q33</f>
        <v>2.358175407331382</v>
      </c>
      <c r="R28" s="2">
        <f t="shared" si="13"/>
        <v>1.4443600710715712</v>
      </c>
      <c r="S28" s="2">
        <f t="shared" si="5"/>
        <v>1.001905553759276</v>
      </c>
      <c r="U28" s="3">
        <f t="shared" si="14"/>
        <v>25.964985081823897</v>
      </c>
      <c r="V28" s="3">
        <f t="shared" si="15"/>
        <v>9.773984684884256</v>
      </c>
      <c r="W28" s="3">
        <f t="shared" si="16"/>
        <v>39.095938739537026</v>
      </c>
      <c r="Y28" s="3">
        <v>3601.138</v>
      </c>
      <c r="AA28" s="3"/>
    </row>
    <row r="29" spans="1:27" s="2" customFormat="1" ht="12.75">
      <c r="A29" s="2" t="s">
        <v>445</v>
      </c>
      <c r="C29" s="29">
        <v>13246.9650723412</v>
      </c>
      <c r="D29" s="3">
        <f t="shared" si="9"/>
        <v>59.093389268596155</v>
      </c>
      <c r="E29" s="3"/>
      <c r="F29" s="1">
        <v>0.37862409716754</v>
      </c>
      <c r="G29" s="47">
        <f t="shared" si="10"/>
        <v>37.862409716753994</v>
      </c>
      <c r="H29" s="16">
        <f t="shared" si="11"/>
        <v>0.8838604884187754</v>
      </c>
      <c r="I29" s="3"/>
      <c r="J29" s="29">
        <v>1957.71542655493</v>
      </c>
      <c r="K29" s="16">
        <f t="shared" si="12"/>
        <v>1.1796291688449891</v>
      </c>
      <c r="M29" s="1"/>
      <c r="O29" s="16">
        <f>growth_acc_Table4!O29</f>
        <v>1</v>
      </c>
      <c r="Q29" s="2">
        <f>Q33</f>
        <v>2.358175407331382</v>
      </c>
      <c r="R29" s="2">
        <f t="shared" si="13"/>
        <v>1.4443600710715712</v>
      </c>
      <c r="S29" s="2">
        <f t="shared" si="5"/>
        <v>1.001905553759276</v>
      </c>
      <c r="U29" s="3">
        <f t="shared" si="14"/>
        <v>56.569571966558485</v>
      </c>
      <c r="V29" s="3">
        <f t="shared" si="15"/>
        <v>16.8580766778783</v>
      </c>
      <c r="W29" s="3">
        <f t="shared" si="16"/>
        <v>67.4323067115132</v>
      </c>
      <c r="Y29" s="29">
        <v>397.499</v>
      </c>
      <c r="AA29" s="3"/>
    </row>
    <row r="30" spans="1:27" s="2" customFormat="1" ht="12.75">
      <c r="A30" s="2" t="s">
        <v>446</v>
      </c>
      <c r="C30" s="29">
        <v>9970.31102446745</v>
      </c>
      <c r="D30" s="3">
        <f t="shared" si="9"/>
        <v>44.47656253944528</v>
      </c>
      <c r="E30" s="3"/>
      <c r="F30" s="46">
        <v>0.35681111829865203</v>
      </c>
      <c r="G30" s="47">
        <f t="shared" si="10"/>
        <v>35.6811118298652</v>
      </c>
      <c r="H30" s="16">
        <f t="shared" si="11"/>
        <v>0.8329402477337443</v>
      </c>
      <c r="I30" s="3"/>
      <c r="J30" s="35">
        <v>2200.66513396206</v>
      </c>
      <c r="K30" s="16">
        <f t="shared" si="12"/>
        <v>1.3260194753892507</v>
      </c>
      <c r="M30" s="1"/>
      <c r="O30" s="16">
        <f>growth_acc_Table4!O30</f>
        <v>1</v>
      </c>
      <c r="Q30" s="2">
        <f>growth_acc_Table4!Q30</f>
        <v>2.07</v>
      </c>
      <c r="R30" s="2">
        <f t="shared" si="13"/>
        <v>1.3658904304688264</v>
      </c>
      <c r="S30" s="2">
        <f t="shared" si="5"/>
        <v>0.9474737190000551</v>
      </c>
      <c r="U30" s="3">
        <f t="shared" si="14"/>
        <v>42.50111187504204</v>
      </c>
      <c r="V30" s="3">
        <f t="shared" si="15"/>
        <v>13.800035521032347</v>
      </c>
      <c r="W30" s="3">
        <f t="shared" si="16"/>
        <v>55.20014208412939</v>
      </c>
      <c r="Y30" s="3">
        <v>38625.478</v>
      </c>
      <c r="AA30" s="3"/>
    </row>
    <row r="31" spans="1:27" s="2" customFormat="1" ht="12.75">
      <c r="A31" s="2" t="s">
        <v>447</v>
      </c>
      <c r="C31" s="35">
        <v>12644.237833128</v>
      </c>
      <c r="D31" s="3">
        <f t="shared" si="9"/>
        <v>56.404683200820806</v>
      </c>
      <c r="E31" s="3"/>
      <c r="F31" s="46">
        <v>0.392264188732373</v>
      </c>
      <c r="G31" s="47">
        <f t="shared" si="10"/>
        <v>39.2264188732373</v>
      </c>
      <c r="H31" s="16">
        <f t="shared" si="11"/>
        <v>0.9157019324334584</v>
      </c>
      <c r="I31" s="3"/>
      <c r="J31" s="35">
        <v>1978.8</v>
      </c>
      <c r="K31" s="16">
        <f t="shared" si="12"/>
        <v>1.1923337619186758</v>
      </c>
      <c r="M31" s="1"/>
      <c r="O31" s="16">
        <f>growth_acc_Table4!O31</f>
        <v>1</v>
      </c>
      <c r="Q31" s="2">
        <f>growth_acc_Table4!Q31</f>
        <v>2.84</v>
      </c>
      <c r="R31" s="2">
        <f t="shared" si="13"/>
        <v>1.564153203907787</v>
      </c>
      <c r="S31" s="2">
        <f t="shared" si="5"/>
        <v>1.085002149611433</v>
      </c>
      <c r="U31" s="3">
        <f t="shared" si="14"/>
        <v>47.61377260413478</v>
      </c>
      <c r="V31" s="3">
        <f t="shared" si="15"/>
        <v>14.942140490021986</v>
      </c>
      <c r="W31" s="3">
        <f t="shared" si="16"/>
        <v>59.76856196008794</v>
      </c>
      <c r="Y31" s="3">
        <v>5422.366</v>
      </c>
      <c r="AA31" s="3"/>
    </row>
    <row r="32" spans="3:27" s="2" customFormat="1" ht="12.75">
      <c r="C32" s="3"/>
      <c r="D32" s="3"/>
      <c r="E32" s="3"/>
      <c r="F32" s="3"/>
      <c r="G32" s="3"/>
      <c r="H32" s="16"/>
      <c r="I32" s="3"/>
      <c r="J32" s="35"/>
      <c r="K32" s="16"/>
      <c r="U32" s="3"/>
      <c r="V32" s="3"/>
      <c r="W32" s="3"/>
      <c r="Y32" s="3"/>
      <c r="AA32" s="3"/>
    </row>
    <row r="33" spans="1:27" s="2" customFormat="1" ht="12.75">
      <c r="A33" s="2" t="s">
        <v>448</v>
      </c>
      <c r="C33" s="35">
        <v>24581.3000236675</v>
      </c>
      <c r="D33" s="3">
        <f>C33/22417*100</f>
        <v>109.6547264293505</v>
      </c>
      <c r="E33" s="3"/>
      <c r="F33" s="16">
        <v>0.43469830974524304</v>
      </c>
      <c r="G33" s="47">
        <f>F33*100</f>
        <v>43.46983097452431</v>
      </c>
      <c r="H33" s="16">
        <f>F33/0.428375407803213</f>
        <v>1.0147601889063964</v>
      </c>
      <c r="I33" s="3"/>
      <c r="J33" s="35">
        <v>1578.40418848385</v>
      </c>
      <c r="K33" s="16">
        <f>J33/1659.60242274425</f>
        <v>0.9510736829811721</v>
      </c>
      <c r="M33" s="16"/>
      <c r="O33" s="16">
        <f>growth_acc_Table4!O33</f>
        <v>1</v>
      </c>
      <c r="Q33" s="2">
        <f>growth_acc_Table4!Q33</f>
        <v>2.358175407331382</v>
      </c>
      <c r="R33" s="2">
        <f>Q33^(0.3/0.7)</f>
        <v>1.4443600710715712</v>
      </c>
      <c r="S33" s="2">
        <f t="shared" si="5"/>
        <v>1.001905553759276</v>
      </c>
      <c r="U33" s="3">
        <f>D33/H33/K33/O33/S33</f>
        <v>113.40259340928479</v>
      </c>
      <c r="V33" s="3">
        <f>U33^0.7</f>
        <v>27.43064948075365</v>
      </c>
      <c r="W33" s="3">
        <f>V33/25*100</f>
        <v>109.7225979230146</v>
      </c>
      <c r="AA33" s="3"/>
    </row>
    <row r="34" spans="1:27" s="2" customFormat="1" ht="12.75">
      <c r="A34" s="2" t="s">
        <v>449</v>
      </c>
      <c r="C34" s="2">
        <v>11453.1865699282</v>
      </c>
      <c r="D34" s="3">
        <f>C34/22417*100</f>
        <v>51.091522371094264</v>
      </c>
      <c r="E34" s="3"/>
      <c r="F34" s="16">
        <v>0.39634101629407</v>
      </c>
      <c r="G34" s="47">
        <f>F34*100</f>
        <v>39.634101629407</v>
      </c>
      <c r="H34" s="16">
        <f>F34/0.428375407803213</f>
        <v>0.9252188829573078</v>
      </c>
      <c r="I34" s="3"/>
      <c r="J34" s="35">
        <v>2070.98568473323</v>
      </c>
      <c r="K34" s="16">
        <f>J34/1659.60242274425</f>
        <v>1.247880610651757</v>
      </c>
      <c r="O34" s="16">
        <f>growth_acc_Table4!O34</f>
        <v>1</v>
      </c>
      <c r="Q34" s="2">
        <f>(SUMPRODUCT(Q23:Q31,Y23:Y31)+Q5*Y5)/(SUM(Y23:Y31)+Y5)</f>
        <v>2.294830490283855</v>
      </c>
      <c r="R34" s="2">
        <f>Q34^(0.3/0.7)</f>
        <v>1.4276028455336407</v>
      </c>
      <c r="S34" s="2">
        <f t="shared" si="5"/>
        <v>0.9902816120093538</v>
      </c>
      <c r="U34" s="3">
        <f>D34/H34/K34/O34/S34</f>
        <v>44.68611553169355</v>
      </c>
      <c r="V34" s="3">
        <f>U34^0.7</f>
        <v>14.292915389674818</v>
      </c>
      <c r="W34" s="3">
        <f>V34/25*100</f>
        <v>57.17166155869927</v>
      </c>
      <c r="AA34" s="3"/>
    </row>
    <row r="35" spans="1:27" s="2" customFormat="1" ht="12.75">
      <c r="A35" s="2" t="s">
        <v>450</v>
      </c>
      <c r="C35" s="35">
        <v>22417.2324739719</v>
      </c>
      <c r="D35" s="3">
        <f>C35/22417*100</f>
        <v>100.00103704319</v>
      </c>
      <c r="E35" s="3"/>
      <c r="F35" s="49">
        <v>0.42837540780321304</v>
      </c>
      <c r="G35" s="47">
        <f>F35*100</f>
        <v>42.837540780321305</v>
      </c>
      <c r="H35" s="16">
        <f>F35/0.428375407803213</f>
        <v>1</v>
      </c>
      <c r="I35" s="3"/>
      <c r="J35" s="35">
        <v>1659.60242274425</v>
      </c>
      <c r="K35" s="16">
        <f>J35/1659.60242274425</f>
        <v>1</v>
      </c>
      <c r="O35" s="16">
        <f>growth_acc_Table4!O35</f>
        <v>1</v>
      </c>
      <c r="Q35" s="2">
        <f>SUMPRODUCT(Q5:Q31,Y5:Y31)/SUM(Y5:Y31)</f>
        <v>2.3477217084940865</v>
      </c>
      <c r="R35" s="2">
        <f>Q35^(0.3/0.7)</f>
        <v>1.44161253401629</v>
      </c>
      <c r="S35" s="2">
        <f t="shared" si="5"/>
        <v>0.9999996767622725</v>
      </c>
      <c r="U35" s="3">
        <f>D35/H35/K35/O35/S35</f>
        <v>100.0010693673084</v>
      </c>
      <c r="V35" s="3">
        <f>U35^0.7</f>
        <v>25.119052343840462</v>
      </c>
      <c r="W35" s="3">
        <f>V35/25*100</f>
        <v>100.47620937536186</v>
      </c>
      <c r="AA35" s="3"/>
    </row>
    <row r="36" spans="3:27" s="2" customFormat="1" ht="12.75">
      <c r="C36" s="3"/>
      <c r="D36" s="3"/>
      <c r="E36" s="3"/>
      <c r="F36" s="16"/>
      <c r="G36" s="3"/>
      <c r="H36" s="16"/>
      <c r="I36" s="3"/>
      <c r="J36" s="35"/>
      <c r="K36" s="16"/>
      <c r="U36" s="3"/>
      <c r="V36" s="3"/>
      <c r="W36" s="3"/>
      <c r="AA36" s="3"/>
    </row>
    <row r="37" spans="1:27" s="2" customFormat="1" ht="12.75">
      <c r="A37" s="2" t="s">
        <v>451</v>
      </c>
      <c r="C37" s="35">
        <v>34096.8891544689</v>
      </c>
      <c r="D37" s="3">
        <f>C37/22417*100</f>
        <v>152.10281997800288</v>
      </c>
      <c r="E37" s="3"/>
      <c r="F37" s="16">
        <v>0.47444077672426</v>
      </c>
      <c r="G37" s="47">
        <f>F37*100</f>
        <v>47.444077672426</v>
      </c>
      <c r="H37" s="16">
        <f>F37/0.428375407803213</f>
        <v>1.1075350453875925</v>
      </c>
      <c r="I37" s="3"/>
      <c r="J37" s="35">
        <v>1872.67978462564</v>
      </c>
      <c r="K37" s="16">
        <f>J37/1659.60242274425</f>
        <v>1.1283906066665377</v>
      </c>
      <c r="O37" s="16">
        <f>growth_acc_Table4!O37</f>
        <v>1.1156979243942096</v>
      </c>
      <c r="Q37" s="2">
        <f>growth_acc_Table4!Q37</f>
        <v>2.252</v>
      </c>
      <c r="R37" s="2">
        <f>growth_acc_Table4!R37</f>
        <v>1.416122219006689</v>
      </c>
      <c r="S37" s="2">
        <f>growth_acc_Table4!S37</f>
        <v>0.9804496240595759</v>
      </c>
      <c r="U37" s="3">
        <f>D37/H37/K37/O37/S37</f>
        <v>111.26239825611245</v>
      </c>
      <c r="V37" s="3">
        <f>U37^0.7</f>
        <v>27.067234893595547</v>
      </c>
      <c r="W37" s="3">
        <f>V37/25*100</f>
        <v>108.26893957438219</v>
      </c>
      <c r="Y37" s="3">
        <v>287675.526</v>
      </c>
      <c r="AA37" s="3"/>
    </row>
    <row r="38" spans="4:27" s="2" customFormat="1" ht="12.75">
      <c r="D38" s="3"/>
      <c r="G38" s="3"/>
      <c r="V38" s="3"/>
      <c r="W38" s="3"/>
      <c r="AA38" s="3"/>
    </row>
    <row r="39" spans="1:27" s="2" customFormat="1" ht="12.75">
      <c r="A39" s="2" t="s">
        <v>452</v>
      </c>
      <c r="D39" s="3"/>
      <c r="F39" s="2" t="s">
        <v>453</v>
      </c>
      <c r="G39" s="3"/>
      <c r="J39" s="2" t="s">
        <v>454</v>
      </c>
      <c r="M39" s="2" t="s">
        <v>455</v>
      </c>
      <c r="Q39" s="2" t="s">
        <v>456</v>
      </c>
      <c r="S39" s="2" t="s">
        <v>457</v>
      </c>
      <c r="V39" s="3"/>
      <c r="W39" s="3"/>
      <c r="AA39" s="3"/>
    </row>
  </sheetData>
  <printOptions/>
  <pageMargins left="0.7875" right="0.7875" top="0.7875" bottom="0.7875" header="0.5" footer="0.5"/>
  <pageSetup fitToHeight="0" fitToWidth="1" horizontalDpi="300" verticalDpi="300" orientation="landscape" paperSize="9" scale="43" r:id="rId1"/>
</worksheet>
</file>

<file path=xl/worksheets/sheet25.xml><?xml version="1.0" encoding="utf-8"?>
<worksheet xmlns="http://schemas.openxmlformats.org/spreadsheetml/2006/main" xmlns:r="http://schemas.openxmlformats.org/officeDocument/2006/relationships">
  <sheetPr>
    <pageSetUpPr fitToPage="1"/>
  </sheetPr>
  <dimension ref="A1:AG39"/>
  <sheetViews>
    <sheetView workbookViewId="0" topLeftCell="A1">
      <pane xSplit="1" ySplit="3" topLeftCell="N4" activePane="bottomRight" state="frozen"/>
      <selection pane="topLeft" activeCell="AB37" sqref="AB37"/>
      <selection pane="topRight" activeCell="AB37" sqref="AB37"/>
      <selection pane="bottomLeft" activeCell="AB37" sqref="AB37"/>
      <selection pane="bottomRight" activeCell="AB29" sqref="AB29"/>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4" width="9.00390625" style="1" customWidth="1"/>
    <col min="25" max="25" width="9.00390625" style="20" customWidth="1"/>
    <col min="26" max="26" width="9.00390625" style="1" customWidth="1"/>
    <col min="27" max="28" width="9.00390625" style="20" customWidth="1"/>
    <col min="29" max="16384" width="9.00390625" style="1" customWidth="1"/>
  </cols>
  <sheetData>
    <row r="1" spans="1:28" s="2" customFormat="1" ht="12.75">
      <c r="A1" s="2" t="s">
        <v>882</v>
      </c>
      <c r="D1" s="3"/>
      <c r="G1" s="3"/>
      <c r="V1" s="3"/>
      <c r="W1" s="3"/>
      <c r="Y1" s="3"/>
      <c r="AA1" s="3"/>
      <c r="AB1" s="3"/>
    </row>
    <row r="2" spans="4:28" s="2" customFormat="1" ht="12.75">
      <c r="D2" s="3"/>
      <c r="G2" s="3"/>
      <c r="V2" s="3"/>
      <c r="W2" s="3"/>
      <c r="Y2" s="3"/>
      <c r="AA2" s="3"/>
      <c r="AB2" s="3"/>
    </row>
    <row r="3" spans="3:33" s="2" customFormat="1" ht="12.75">
      <c r="C3" s="2" t="s">
        <v>358</v>
      </c>
      <c r="D3" s="3" t="s">
        <v>359</v>
      </c>
      <c r="F3" s="2" t="s">
        <v>360</v>
      </c>
      <c r="G3" s="3"/>
      <c r="H3" s="2" t="s">
        <v>361</v>
      </c>
      <c r="J3" s="2" t="s">
        <v>362</v>
      </c>
      <c r="K3" s="2" t="s">
        <v>363</v>
      </c>
      <c r="M3" s="2" t="s">
        <v>364</v>
      </c>
      <c r="O3" s="2" t="s">
        <v>365</v>
      </c>
      <c r="Q3" s="2" t="s">
        <v>366</v>
      </c>
      <c r="R3" s="2" t="s">
        <v>367</v>
      </c>
      <c r="S3" s="2" t="s">
        <v>368</v>
      </c>
      <c r="U3" s="2" t="s">
        <v>369</v>
      </c>
      <c r="V3" s="3" t="s">
        <v>370</v>
      </c>
      <c r="W3" s="3" t="s">
        <v>371</v>
      </c>
      <c r="Y3" s="3">
        <v>1992</v>
      </c>
      <c r="Z3" s="2">
        <v>2002</v>
      </c>
      <c r="AA3" s="3" t="s">
        <v>372</v>
      </c>
      <c r="AB3" s="3" t="s">
        <v>373</v>
      </c>
      <c r="AD3" s="2" t="s">
        <v>1019</v>
      </c>
      <c r="AF3" s="3"/>
      <c r="AG3" s="3"/>
    </row>
    <row r="4" spans="4:28" s="2" customFormat="1" ht="12.75">
      <c r="D4" s="3"/>
      <c r="G4" s="3"/>
      <c r="V4" s="3"/>
      <c r="W4" s="3"/>
      <c r="Y4" s="3"/>
      <c r="AA4" s="3"/>
      <c r="AB4" s="3"/>
    </row>
    <row r="5" spans="1:31" s="2" customFormat="1" ht="12.75">
      <c r="A5" s="2" t="s">
        <v>374</v>
      </c>
      <c r="C5" s="35">
        <v>12466.9425758913</v>
      </c>
      <c r="D5" s="3">
        <f>C5/18409*100</f>
        <v>67.72199780483079</v>
      </c>
      <c r="E5" s="3"/>
      <c r="F5" s="46">
        <v>0.410808204378985</v>
      </c>
      <c r="G5" s="47">
        <f>F5*100</f>
        <v>41.0808204378985</v>
      </c>
      <c r="H5" s="16">
        <f>F5/0.41506</f>
        <v>0.989756190379668</v>
      </c>
      <c r="I5" s="3"/>
      <c r="J5" s="29">
        <v>1803.78152824511</v>
      </c>
      <c r="K5" s="16">
        <f>J5/1691.96</f>
        <v>1.066089936077159</v>
      </c>
      <c r="O5" s="16">
        <f>growth_acc_Table_1990!O5</f>
        <v>1.0570035307001338</v>
      </c>
      <c r="Q5" s="15">
        <v>1.6998922263104457</v>
      </c>
      <c r="R5" s="2">
        <f>Q5^(0.3/0.7)</f>
        <v>1.2553129912385694</v>
      </c>
      <c r="S5" s="2">
        <f>R5/1.444216</f>
        <v>0.8692003074599433</v>
      </c>
      <c r="U5" s="3">
        <f>D5/H5/K5/O5/S5</f>
        <v>69.85723336375123</v>
      </c>
      <c r="V5" s="3">
        <f>U5^0.7</f>
        <v>19.54105320693709</v>
      </c>
      <c r="W5" s="3">
        <f>V5/25.12*100</f>
        <v>77.79081690659669</v>
      </c>
      <c r="Y5" s="3">
        <f>W5</f>
        <v>77.79081690659669</v>
      </c>
      <c r="Z5" s="3">
        <f>growth_acc_Table_2002!W5</f>
        <v>80.8092733205948</v>
      </c>
      <c r="AA5" s="3">
        <f>Z5-Y5</f>
        <v>3.018456413998109</v>
      </c>
      <c r="AB5" s="3">
        <f>(Z5-Y5)/Y5*100</f>
        <v>3.88022202880626</v>
      </c>
      <c r="AD5" s="2">
        <v>1891.51</v>
      </c>
      <c r="AE5" s="3"/>
    </row>
    <row r="6" spans="4:31" s="2" customFormat="1" ht="12.75">
      <c r="D6" s="3"/>
      <c r="G6" s="3"/>
      <c r="H6" s="16"/>
      <c r="J6" s="35"/>
      <c r="K6" s="16"/>
      <c r="O6" s="16"/>
      <c r="Q6" s="15"/>
      <c r="R6" s="15"/>
      <c r="S6" s="15"/>
      <c r="U6" s="3"/>
      <c r="V6" s="3"/>
      <c r="W6" s="3"/>
      <c r="Y6" s="3"/>
      <c r="Z6" s="3"/>
      <c r="AA6" s="3"/>
      <c r="AB6" s="3"/>
      <c r="AE6" s="3"/>
    </row>
    <row r="7" spans="1:31" s="2" customFormat="1" ht="12.75">
      <c r="A7" s="2" t="s">
        <v>375</v>
      </c>
      <c r="C7" s="35">
        <v>22752.1609643711</v>
      </c>
      <c r="D7" s="3">
        <f aca="true" t="shared" si="0" ref="D7:D21">C7/18409*100</f>
        <v>123.59259581927917</v>
      </c>
      <c r="E7" s="3"/>
      <c r="F7" s="48">
        <v>0.448321581854532</v>
      </c>
      <c r="G7" s="47">
        <f aca="true" t="shared" si="1" ref="G7:G20">F7*100</f>
        <v>44.8321581854532</v>
      </c>
      <c r="H7" s="16">
        <f aca="true" t="shared" si="2" ref="H7:H21">F7/0.41506</f>
        <v>1.0801368039669734</v>
      </c>
      <c r="I7" s="3"/>
      <c r="J7" s="35">
        <v>1674.75743682219</v>
      </c>
      <c r="K7" s="16">
        <f aca="true" t="shared" si="3" ref="K7:K21">J7/1691.96</f>
        <v>0.9898327601256471</v>
      </c>
      <c r="O7" s="16">
        <f>growth_acc_Table_1990!O7</f>
        <v>1.078787847280679</v>
      </c>
      <c r="Q7" s="2">
        <f>Table3!C5</f>
        <v>2.607311552</v>
      </c>
      <c r="R7" s="2">
        <f aca="true" t="shared" si="4" ref="R7:R15">Q7^(0.3/0.7)</f>
        <v>1.5078856148195003</v>
      </c>
      <c r="S7" s="2">
        <f aca="true" t="shared" si="5" ref="S7:S15">R7/1.444216</f>
        <v>1.0440859364662214</v>
      </c>
      <c r="U7" s="3">
        <f aca="true" t="shared" si="6" ref="U7:U21">D7/H7/K7/O7/S7</f>
        <v>102.63123969081751</v>
      </c>
      <c r="V7" s="3">
        <f aca="true" t="shared" si="7" ref="V7:V21">U7^0.7</f>
        <v>25.579715056138465</v>
      </c>
      <c r="W7" s="3">
        <f aca="true" t="shared" si="8" ref="W7:W21">V7/25.12*100</f>
        <v>101.83007586042383</v>
      </c>
      <c r="Y7" s="3">
        <f aca="true" t="shared" si="9" ref="Y7:Y21">W7</f>
        <v>101.83007586042383</v>
      </c>
      <c r="Z7" s="3">
        <f>growth_acc_Table_2002!W7</f>
        <v>105.23888647594816</v>
      </c>
      <c r="AA7" s="3">
        <f aca="true" t="shared" si="10" ref="AA7:AA21">Z7-Y7</f>
        <v>3.408810615524331</v>
      </c>
      <c r="AB7" s="3">
        <f aca="true" t="shared" si="11" ref="AB7:AB21">(Z7-Y7)/Y7*100</f>
        <v>3.347547948600873</v>
      </c>
      <c r="AD7" s="2">
        <v>7909.501</v>
      </c>
      <c r="AE7" s="3"/>
    </row>
    <row r="8" spans="1:31" s="2" customFormat="1" ht="12.75">
      <c r="A8" s="2" t="s">
        <v>376</v>
      </c>
      <c r="C8" s="35">
        <v>21782.3259936002</v>
      </c>
      <c r="D8" s="3">
        <f t="shared" si="0"/>
        <v>118.32433045575641</v>
      </c>
      <c r="E8" s="3"/>
      <c r="F8" s="48">
        <v>0.37072558084157103</v>
      </c>
      <c r="G8" s="47">
        <f t="shared" si="1"/>
        <v>37.0725580841571</v>
      </c>
      <c r="H8" s="16">
        <f t="shared" si="2"/>
        <v>0.8931855173747675</v>
      </c>
      <c r="I8" s="3"/>
      <c r="J8" s="35">
        <v>1649</v>
      </c>
      <c r="K8" s="16">
        <f t="shared" si="3"/>
        <v>0.9746093288257406</v>
      </c>
      <c r="O8" s="16">
        <f>growth_acc_Table_1990!O8</f>
        <v>0.9942546153984828</v>
      </c>
      <c r="Q8" s="2">
        <f>Table3!C6</f>
        <v>2.356783308</v>
      </c>
      <c r="R8" s="2">
        <f t="shared" si="4"/>
        <v>1.4439945890027626</v>
      </c>
      <c r="S8" s="2">
        <f t="shared" si="5"/>
        <v>0.9998466912170774</v>
      </c>
      <c r="U8" s="3">
        <f t="shared" si="6"/>
        <v>136.732196231466</v>
      </c>
      <c r="V8" s="3">
        <f t="shared" si="7"/>
        <v>31.26868034142991</v>
      </c>
      <c r="W8" s="3">
        <f t="shared" si="8"/>
        <v>124.47723065855855</v>
      </c>
      <c r="Y8" s="3">
        <f t="shared" si="9"/>
        <v>124.47723065855855</v>
      </c>
      <c r="Z8" s="3">
        <f>growth_acc_Table_2002!W8</f>
        <v>123.3984825590899</v>
      </c>
      <c r="AA8" s="3">
        <f t="shared" si="10"/>
        <v>-1.0787480994686547</v>
      </c>
      <c r="AB8" s="3">
        <f t="shared" si="11"/>
        <v>-0.8666228303453056</v>
      </c>
      <c r="AD8" s="2">
        <v>10045.166</v>
      </c>
      <c r="AE8" s="3"/>
    </row>
    <row r="9" spans="1:31" s="2" customFormat="1" ht="12.75">
      <c r="A9" s="2" t="s">
        <v>377</v>
      </c>
      <c r="C9" s="35">
        <v>23558.4220739742</v>
      </c>
      <c r="D9" s="3">
        <f t="shared" si="0"/>
        <v>127.97230742557555</v>
      </c>
      <c r="E9" s="3"/>
      <c r="F9" s="48">
        <v>0.5052805002915081</v>
      </c>
      <c r="G9" s="47">
        <f t="shared" si="1"/>
        <v>50.528050029150805</v>
      </c>
      <c r="H9" s="16">
        <f t="shared" si="2"/>
        <v>1.2173673692755458</v>
      </c>
      <c r="I9" s="3"/>
      <c r="J9" s="35">
        <v>1503</v>
      </c>
      <c r="K9" s="16">
        <f t="shared" si="3"/>
        <v>0.8883188727865907</v>
      </c>
      <c r="O9" s="16">
        <f>growth_acc_Table_1990!O9</f>
        <v>1.202783010633922</v>
      </c>
      <c r="Q9" s="2">
        <f>Table3!C7</f>
        <v>2.636470448</v>
      </c>
      <c r="R9" s="2">
        <f t="shared" si="4"/>
        <v>1.5150898509618649</v>
      </c>
      <c r="S9" s="2">
        <f t="shared" si="5"/>
        <v>1.0490742734894676</v>
      </c>
      <c r="U9" s="3">
        <f t="shared" si="6"/>
        <v>93.78468694169729</v>
      </c>
      <c r="V9" s="3">
        <f t="shared" si="7"/>
        <v>24.015539820238782</v>
      </c>
      <c r="W9" s="3">
        <f t="shared" si="8"/>
        <v>95.60326361560024</v>
      </c>
      <c r="Y9" s="3">
        <f t="shared" si="9"/>
        <v>95.60326361560024</v>
      </c>
      <c r="Z9" s="3">
        <f>growth_acc_Table_2002!W9</f>
        <v>102.15705706601548</v>
      </c>
      <c r="AA9" s="3">
        <f t="shared" si="10"/>
        <v>6.553793450415242</v>
      </c>
      <c r="AB9" s="3">
        <f t="shared" si="11"/>
        <v>6.855198455114052</v>
      </c>
      <c r="AD9" s="2">
        <v>5171.385</v>
      </c>
      <c r="AE9" s="3"/>
    </row>
    <row r="10" spans="1:31" s="2" customFormat="1" ht="12.75">
      <c r="A10" s="2" t="s">
        <v>378</v>
      </c>
      <c r="C10" s="35">
        <v>18783.7689931437</v>
      </c>
      <c r="D10" s="3">
        <f t="shared" si="0"/>
        <v>102.03579223827313</v>
      </c>
      <c r="E10" s="3"/>
      <c r="F10" s="48">
        <v>0.43562499987601705</v>
      </c>
      <c r="G10" s="47">
        <f t="shared" si="1"/>
        <v>43.562499987601704</v>
      </c>
      <c r="H10" s="16">
        <f t="shared" si="2"/>
        <v>1.049547053139346</v>
      </c>
      <c r="I10" s="3"/>
      <c r="J10" s="35">
        <v>1676.36158722705</v>
      </c>
      <c r="K10" s="16">
        <f t="shared" si="3"/>
        <v>0.9907808619748989</v>
      </c>
      <c r="O10" s="16">
        <f>growth_acc_Table_1990!O10</f>
        <v>1.0570035307001338</v>
      </c>
      <c r="Q10" s="2">
        <f>Table3!C8</f>
        <v>3.130372332</v>
      </c>
      <c r="R10" s="2">
        <f t="shared" si="4"/>
        <v>1.6307909179656663</v>
      </c>
      <c r="S10" s="2">
        <f t="shared" si="5"/>
        <v>1.1291876824281593</v>
      </c>
      <c r="U10" s="3">
        <f t="shared" si="6"/>
        <v>82.21109789859463</v>
      </c>
      <c r="V10" s="3">
        <f t="shared" si="7"/>
        <v>21.90036301508934</v>
      </c>
      <c r="W10" s="3">
        <f t="shared" si="8"/>
        <v>87.18297378618367</v>
      </c>
      <c r="Y10" s="3">
        <f t="shared" si="9"/>
        <v>87.18297378618367</v>
      </c>
      <c r="Z10" s="3">
        <f>growth_acc_Table_2002!W10</f>
        <v>96.86382817257011</v>
      </c>
      <c r="AA10" s="3">
        <f t="shared" si="10"/>
        <v>9.680854386386443</v>
      </c>
      <c r="AB10" s="3">
        <f t="shared" si="11"/>
        <v>11.10406535355028</v>
      </c>
      <c r="AD10" s="2">
        <v>5041.033</v>
      </c>
      <c r="AE10" s="3"/>
    </row>
    <row r="11" spans="1:31" s="2" customFormat="1" ht="12.75">
      <c r="A11" s="2" t="s">
        <v>379</v>
      </c>
      <c r="C11" s="35">
        <v>21464.5041725364</v>
      </c>
      <c r="D11" s="3">
        <f t="shared" si="0"/>
        <v>116.597882408259</v>
      </c>
      <c r="E11" s="3"/>
      <c r="F11" s="48">
        <v>0.387038218010928</v>
      </c>
      <c r="G11" s="47">
        <f t="shared" si="1"/>
        <v>38.7038218010928</v>
      </c>
      <c r="H11" s="16">
        <f t="shared" si="2"/>
        <v>0.9324873946198814</v>
      </c>
      <c r="I11" s="3"/>
      <c r="J11" s="35">
        <v>1552.13942614618</v>
      </c>
      <c r="K11" s="16">
        <f t="shared" si="3"/>
        <v>0.9173617734143715</v>
      </c>
      <c r="O11" s="16">
        <f>growth_acc_Table_1990!O11</f>
        <v>1.021669493075985</v>
      </c>
      <c r="Q11" s="2">
        <f>Table3!C9</f>
        <v>2.680512812</v>
      </c>
      <c r="R11" s="2">
        <f t="shared" si="4"/>
        <v>1.5258855198290058</v>
      </c>
      <c r="S11" s="2">
        <f t="shared" si="5"/>
        <v>1.0565493803066894</v>
      </c>
      <c r="U11" s="3">
        <f t="shared" si="6"/>
        <v>126.27193307183852</v>
      </c>
      <c r="V11" s="3">
        <f t="shared" si="7"/>
        <v>29.57432085913182</v>
      </c>
      <c r="W11" s="3">
        <f t="shared" si="8"/>
        <v>117.73216902520629</v>
      </c>
      <c r="Y11" s="3">
        <f t="shared" si="9"/>
        <v>117.73216902520629</v>
      </c>
      <c r="Z11" s="3">
        <f>growth_acc_Table_2002!W11</f>
        <v>118.67903535967169</v>
      </c>
      <c r="AA11" s="3">
        <f t="shared" si="10"/>
        <v>0.9468663344653976</v>
      </c>
      <c r="AB11" s="3">
        <f t="shared" si="11"/>
        <v>0.804254557021433</v>
      </c>
      <c r="AD11" s="2">
        <v>57374.179</v>
      </c>
      <c r="AE11" s="3"/>
    </row>
    <row r="12" spans="1:31" s="2" customFormat="1" ht="12.75">
      <c r="A12" s="2" t="s">
        <v>380</v>
      </c>
      <c r="C12" s="35">
        <v>22929.9058384326</v>
      </c>
      <c r="D12" s="3">
        <f t="shared" si="0"/>
        <v>124.55812829829216</v>
      </c>
      <c r="E12" s="3"/>
      <c r="F12" s="48">
        <v>0.457472547924809</v>
      </c>
      <c r="G12" s="47">
        <f t="shared" si="1"/>
        <v>45.7472547924809</v>
      </c>
      <c r="H12" s="16">
        <f t="shared" si="2"/>
        <v>1.102184137052014</v>
      </c>
      <c r="I12" s="3"/>
      <c r="J12" s="35">
        <v>1557</v>
      </c>
      <c r="K12" s="16">
        <f t="shared" si="3"/>
        <v>0.9202345209106598</v>
      </c>
      <c r="O12" s="16">
        <f>growth_acc_Table_1990!O12</f>
        <v>1.202783010633922</v>
      </c>
      <c r="Q12" s="2">
        <f>Table3!C10</f>
        <v>2.32</v>
      </c>
      <c r="R12" s="2">
        <f t="shared" si="4"/>
        <v>1.4342924350727</v>
      </c>
      <c r="S12" s="2">
        <f t="shared" si="5"/>
        <v>0.9931287529515669</v>
      </c>
      <c r="U12" s="3">
        <f t="shared" si="6"/>
        <v>102.80791596346177</v>
      </c>
      <c r="V12" s="3">
        <f t="shared" si="7"/>
        <v>25.610531343942096</v>
      </c>
      <c r="W12" s="3">
        <f t="shared" si="8"/>
        <v>101.95275216537458</v>
      </c>
      <c r="Y12" s="3">
        <f t="shared" si="9"/>
        <v>101.95275216537458</v>
      </c>
      <c r="Z12" s="3">
        <f>growth_acc_Table_2002!W12</f>
        <v>108.8513415894312</v>
      </c>
      <c r="AA12" s="3">
        <f t="shared" si="10"/>
        <v>6.898589424056624</v>
      </c>
      <c r="AB12" s="3">
        <f t="shared" si="11"/>
        <v>6.766457282944774</v>
      </c>
      <c r="AD12" s="2">
        <v>80595</v>
      </c>
      <c r="AE12" s="3"/>
    </row>
    <row r="13" spans="1:31" s="2" customFormat="1" ht="12.75">
      <c r="A13" s="2" t="s">
        <v>381</v>
      </c>
      <c r="C13" s="35">
        <v>13223.8108418987</v>
      </c>
      <c r="D13" s="3">
        <f t="shared" si="0"/>
        <v>71.83340128143136</v>
      </c>
      <c r="E13" s="3"/>
      <c r="F13" s="48">
        <v>0.35578966333029</v>
      </c>
      <c r="G13" s="47">
        <f t="shared" si="1"/>
        <v>35.578966333029</v>
      </c>
      <c r="H13" s="16">
        <f t="shared" si="2"/>
        <v>0.8572005573418059</v>
      </c>
      <c r="I13" s="3"/>
      <c r="J13" s="35">
        <v>1944</v>
      </c>
      <c r="K13" s="16">
        <f t="shared" si="3"/>
        <v>1.1489633324664885</v>
      </c>
      <c r="O13" s="16">
        <f>growth_acc_Table_1990!O13</f>
        <v>0.853284760731386</v>
      </c>
      <c r="Q13" s="2">
        <f>Table3!C11</f>
        <v>2.356783308</v>
      </c>
      <c r="R13" s="2">
        <f t="shared" si="4"/>
        <v>1.4439945890027626</v>
      </c>
      <c r="S13" s="2">
        <f t="shared" si="5"/>
        <v>0.9998466912170774</v>
      </c>
      <c r="U13" s="3">
        <f t="shared" si="6"/>
        <v>85.48903478055182</v>
      </c>
      <c r="V13" s="3">
        <f t="shared" si="7"/>
        <v>22.508019854433517</v>
      </c>
      <c r="W13" s="3">
        <f t="shared" si="8"/>
        <v>89.60198986637546</v>
      </c>
      <c r="Y13" s="3">
        <f t="shared" si="9"/>
        <v>89.60198986637546</v>
      </c>
      <c r="Z13" s="3">
        <f>growth_acc_Table_2002!W13</f>
        <v>85.56151670081829</v>
      </c>
      <c r="AA13" s="3">
        <f t="shared" si="10"/>
        <v>-4.040473165557174</v>
      </c>
      <c r="AB13" s="3">
        <f t="shared" si="11"/>
        <v>-4.50935651271002</v>
      </c>
      <c r="AD13" s="2">
        <v>10357.243</v>
      </c>
      <c r="AE13" s="3"/>
    </row>
    <row r="14" spans="1:31" s="2" customFormat="1" ht="12.75">
      <c r="A14" s="2" t="s">
        <v>382</v>
      </c>
      <c r="C14" s="35">
        <v>15828.5186113824</v>
      </c>
      <c r="D14" s="3">
        <f t="shared" si="0"/>
        <v>85.9825010124526</v>
      </c>
      <c r="E14" s="3"/>
      <c r="F14" s="48">
        <v>0.32470288982760703</v>
      </c>
      <c r="G14" s="47">
        <f t="shared" si="1"/>
        <v>32.47028898276071</v>
      </c>
      <c r="H14" s="16">
        <f t="shared" si="2"/>
        <v>0.7823034978740592</v>
      </c>
      <c r="I14" s="3"/>
      <c r="J14" s="35">
        <v>1844</v>
      </c>
      <c r="K14" s="16">
        <f t="shared" si="3"/>
        <v>1.0898602803848791</v>
      </c>
      <c r="O14" s="16">
        <f>growth_acc_Table_1990!O14</f>
        <v>0.9480368057835243</v>
      </c>
      <c r="Q14" s="2">
        <f>Table3!C12</f>
        <v>2.492297408</v>
      </c>
      <c r="R14" s="2">
        <f t="shared" si="4"/>
        <v>1.479010887724944</v>
      </c>
      <c r="S14" s="2">
        <f t="shared" si="5"/>
        <v>1.0240925787589557</v>
      </c>
      <c r="U14" s="3">
        <f t="shared" si="6"/>
        <v>103.87225475027698</v>
      </c>
      <c r="V14" s="3">
        <f t="shared" si="7"/>
        <v>25.795840992721683</v>
      </c>
      <c r="W14" s="3">
        <f t="shared" si="8"/>
        <v>102.69044981179015</v>
      </c>
      <c r="Y14" s="3">
        <f t="shared" si="9"/>
        <v>102.69044981179015</v>
      </c>
      <c r="Z14" s="3">
        <f>growth_acc_Table_2002!W14</f>
        <v>123.15766259284172</v>
      </c>
      <c r="AA14" s="3">
        <f t="shared" si="10"/>
        <v>20.467212781051572</v>
      </c>
      <c r="AB14" s="3">
        <f t="shared" si="11"/>
        <v>19.930979773254123</v>
      </c>
      <c r="AD14" s="2">
        <v>3557.098</v>
      </c>
      <c r="AE14" s="3"/>
    </row>
    <row r="15" spans="1:31" s="2" customFormat="1" ht="12.75">
      <c r="A15" s="2" t="s">
        <v>383</v>
      </c>
      <c r="C15" s="35">
        <v>21812.0362620013</v>
      </c>
      <c r="D15" s="3">
        <f t="shared" si="0"/>
        <v>118.48572036504589</v>
      </c>
      <c r="E15" s="3"/>
      <c r="F15" s="48">
        <v>0.40322938889351906</v>
      </c>
      <c r="G15" s="47">
        <f t="shared" si="1"/>
        <v>40.3229388893519</v>
      </c>
      <c r="H15" s="16">
        <f t="shared" si="2"/>
        <v>0.9714966243278539</v>
      </c>
      <c r="I15" s="3"/>
      <c r="J15" s="35">
        <v>1631</v>
      </c>
      <c r="K15" s="16">
        <f t="shared" si="3"/>
        <v>0.9639707794510508</v>
      </c>
      <c r="O15" s="16">
        <f>growth_acc_Table_1990!O15</f>
        <v>0.8619466054980712</v>
      </c>
      <c r="Q15" s="2">
        <f>Table3!C13</f>
        <v>2.544690188</v>
      </c>
      <c r="R15" s="2">
        <f t="shared" si="4"/>
        <v>1.4922566918022466</v>
      </c>
      <c r="S15" s="2">
        <f t="shared" si="5"/>
        <v>1.0332642013398596</v>
      </c>
      <c r="U15" s="3">
        <f t="shared" si="6"/>
        <v>142.05911385098895</v>
      </c>
      <c r="V15" s="3">
        <f t="shared" si="7"/>
        <v>32.1165118582087</v>
      </c>
      <c r="W15" s="3">
        <f t="shared" si="8"/>
        <v>127.85235612344228</v>
      </c>
      <c r="Y15" s="3">
        <f t="shared" si="9"/>
        <v>127.85235612344228</v>
      </c>
      <c r="Z15" s="3">
        <f>growth_acc_Table_2002!W15</f>
        <v>118.63768794828363</v>
      </c>
      <c r="AA15" s="3">
        <f t="shared" si="10"/>
        <v>-9.21466817515865</v>
      </c>
      <c r="AB15" s="3">
        <f t="shared" si="11"/>
        <v>-7.207272868919075</v>
      </c>
      <c r="AD15" s="2">
        <v>56840.847</v>
      </c>
      <c r="AE15" s="3"/>
    </row>
    <row r="16" spans="1:31" s="2" customFormat="1" ht="12.75">
      <c r="A16" s="2" t="s">
        <v>384</v>
      </c>
      <c r="C16" s="35">
        <v>34409.9283758431</v>
      </c>
      <c r="D16" s="3">
        <f t="shared" si="0"/>
        <v>186.91905250607363</v>
      </c>
      <c r="E16" s="3"/>
      <c r="F16" s="48">
        <v>0.50849103369328</v>
      </c>
      <c r="G16" s="47">
        <f t="shared" si="1"/>
        <v>50.849103369328</v>
      </c>
      <c r="H16" s="16">
        <f t="shared" si="2"/>
        <v>1.2251024760113716</v>
      </c>
      <c r="I16" s="3"/>
      <c r="J16" s="35">
        <v>1581</v>
      </c>
      <c r="K16" s="16">
        <f t="shared" si="3"/>
        <v>0.9344192534102461</v>
      </c>
      <c r="O16" s="16">
        <f>growth_acc_Table_1990!O16</f>
        <v>1</v>
      </c>
      <c r="Q16" s="19" t="str">
        <f>Table3!C14</f>
        <v>-</v>
      </c>
      <c r="S16" s="2">
        <v>1</v>
      </c>
      <c r="U16" s="3">
        <f t="shared" si="6"/>
        <v>163.28239990175067</v>
      </c>
      <c r="V16" s="3">
        <f t="shared" si="7"/>
        <v>35.404426387867616</v>
      </c>
      <c r="W16" s="3">
        <f t="shared" si="8"/>
        <v>140.94118784979145</v>
      </c>
      <c r="Y16" s="3">
        <f t="shared" si="9"/>
        <v>140.94118784979145</v>
      </c>
      <c r="Z16" s="3">
        <f>growth_acc_Table_2002!W16</f>
        <v>134.71579258694538</v>
      </c>
      <c r="AA16" s="3">
        <f t="shared" si="10"/>
        <v>-6.225395262846064</v>
      </c>
      <c r="AB16" s="3">
        <f t="shared" si="11"/>
        <v>-4.417016315685377</v>
      </c>
      <c r="AD16" s="2">
        <v>0</v>
      </c>
      <c r="AE16" s="3"/>
    </row>
    <row r="17" spans="1:31" s="2" customFormat="1" ht="12.75">
      <c r="A17" s="2" t="s">
        <v>385</v>
      </c>
      <c r="C17" s="35">
        <v>22401.1194849573</v>
      </c>
      <c r="D17" s="3">
        <f t="shared" si="0"/>
        <v>121.68569441554294</v>
      </c>
      <c r="E17" s="3"/>
      <c r="F17" s="48">
        <v>0.43165247639355203</v>
      </c>
      <c r="G17" s="47">
        <f t="shared" si="1"/>
        <v>43.1652476393552</v>
      </c>
      <c r="H17" s="16">
        <f t="shared" si="2"/>
        <v>1.0399760911520068</v>
      </c>
      <c r="I17" s="3"/>
      <c r="J17" s="35">
        <v>1396.58351409978</v>
      </c>
      <c r="K17" s="16">
        <f t="shared" si="3"/>
        <v>0.825423481701565</v>
      </c>
      <c r="O17" s="16">
        <f>growth_acc_Table_1990!O17</f>
        <v>1.0570035307001338</v>
      </c>
      <c r="Q17" s="2">
        <f>Table3!C15</f>
        <v>2.5303472</v>
      </c>
      <c r="R17" s="2">
        <f>Q17^(0.3/0.7)</f>
        <v>1.4886461500736292</v>
      </c>
      <c r="S17" s="2">
        <f>R17/1.444216</f>
        <v>1.0307642001429351</v>
      </c>
      <c r="U17" s="3">
        <f t="shared" si="6"/>
        <v>130.107875581012</v>
      </c>
      <c r="V17" s="3">
        <f t="shared" si="7"/>
        <v>30.200387123554613</v>
      </c>
      <c r="W17" s="3">
        <f t="shared" si="8"/>
        <v>120.2244710332588</v>
      </c>
      <c r="Y17" s="3">
        <f t="shared" si="9"/>
        <v>120.2244710332588</v>
      </c>
      <c r="Z17" s="3">
        <f>growth_acc_Table_2002!W17</f>
        <v>112.96409531368248</v>
      </c>
      <c r="AA17" s="3">
        <f t="shared" si="10"/>
        <v>-7.2603757195763166</v>
      </c>
      <c r="AB17" s="3">
        <f t="shared" si="11"/>
        <v>-6.039016563913858</v>
      </c>
      <c r="AD17" s="2">
        <v>15174.244</v>
      </c>
      <c r="AE17" s="3"/>
    </row>
    <row r="18" spans="1:31" s="2" customFormat="1" ht="12.75">
      <c r="A18" s="2" t="s">
        <v>386</v>
      </c>
      <c r="C18" s="35">
        <v>14237.0600538821</v>
      </c>
      <c r="D18" s="3">
        <f t="shared" si="0"/>
        <v>77.33749825564725</v>
      </c>
      <c r="E18" s="3"/>
      <c r="F18" s="48">
        <v>0.453674215497925</v>
      </c>
      <c r="G18" s="47">
        <f t="shared" si="1"/>
        <v>45.3674215497925</v>
      </c>
      <c r="H18" s="16">
        <f t="shared" si="2"/>
        <v>1.0930328518718377</v>
      </c>
      <c r="I18" s="3"/>
      <c r="J18" s="35">
        <v>1797</v>
      </c>
      <c r="K18" s="16">
        <f t="shared" si="3"/>
        <v>1.0620818459065227</v>
      </c>
      <c r="O18" s="16">
        <f>growth_acc_Table_1990!O18</f>
        <v>0.733328182043529</v>
      </c>
      <c r="Q18" s="2">
        <f>Table3!C16</f>
        <v>2.0754432</v>
      </c>
      <c r="R18" s="2">
        <f>Q18^(0.3/0.7)</f>
        <v>1.367428574705537</v>
      </c>
      <c r="S18" s="2">
        <f>R18/1.444216</f>
        <v>0.9468310659247211</v>
      </c>
      <c r="U18" s="3">
        <f t="shared" si="6"/>
        <v>95.9462586119222</v>
      </c>
      <c r="V18" s="3">
        <f t="shared" si="7"/>
        <v>24.40167457371365</v>
      </c>
      <c r="W18" s="3">
        <f t="shared" si="8"/>
        <v>97.1404242584142</v>
      </c>
      <c r="Y18" s="3">
        <f t="shared" si="9"/>
        <v>97.1404242584142</v>
      </c>
      <c r="Z18" s="3">
        <f>growth_acc_Table_2002!W18</f>
        <v>95.18048773983979</v>
      </c>
      <c r="AA18" s="3">
        <f t="shared" si="10"/>
        <v>-1.959936518574409</v>
      </c>
      <c r="AB18" s="3">
        <f t="shared" si="11"/>
        <v>-2.017632240683406</v>
      </c>
      <c r="AD18" s="2">
        <v>9914.824</v>
      </c>
      <c r="AE18" s="3"/>
    </row>
    <row r="19" spans="1:31" s="2" customFormat="1" ht="12.75">
      <c r="A19" s="2" t="s">
        <v>387</v>
      </c>
      <c r="C19" s="35">
        <v>15818.586596649</v>
      </c>
      <c r="D19" s="3">
        <f t="shared" si="0"/>
        <v>85.92854906105167</v>
      </c>
      <c r="E19" s="3"/>
      <c r="F19" s="48">
        <v>0.321890793998135</v>
      </c>
      <c r="G19" s="47">
        <f t="shared" si="1"/>
        <v>32.1890793998135</v>
      </c>
      <c r="H19" s="16">
        <f t="shared" si="2"/>
        <v>0.7755283428856912</v>
      </c>
      <c r="I19" s="3"/>
      <c r="J19" s="35">
        <v>1823.6</v>
      </c>
      <c r="K19" s="16">
        <f t="shared" si="3"/>
        <v>1.0778032577602306</v>
      </c>
      <c r="O19" s="16">
        <f>growth_acc_Table_1990!O19</f>
        <v>0.7870512178559022</v>
      </c>
      <c r="Q19" s="2">
        <f>Table3!C17</f>
        <v>2.333801648</v>
      </c>
      <c r="R19" s="2">
        <f>Q19^(0.3/0.7)</f>
        <v>1.4379430613624156</v>
      </c>
      <c r="S19" s="2">
        <f>R19/1.444216</f>
        <v>0.9956565093880801</v>
      </c>
      <c r="U19" s="3">
        <f t="shared" si="6"/>
        <v>131.1860874191051</v>
      </c>
      <c r="V19" s="3">
        <f t="shared" si="7"/>
        <v>30.3753608344019</v>
      </c>
      <c r="W19" s="3">
        <f t="shared" si="8"/>
        <v>120.92102242994387</v>
      </c>
      <c r="Y19" s="3">
        <f t="shared" si="9"/>
        <v>120.92102242994387</v>
      </c>
      <c r="Z19" s="3">
        <f>growth_acc_Table_2002!W19</f>
        <v>101.92987890910663</v>
      </c>
      <c r="AA19" s="3">
        <f t="shared" si="10"/>
        <v>-18.99114352083724</v>
      </c>
      <c r="AB19" s="3">
        <f t="shared" si="11"/>
        <v>-15.705410969246348</v>
      </c>
      <c r="AD19" s="2">
        <v>39549.438</v>
      </c>
      <c r="AE19" s="3"/>
    </row>
    <row r="20" spans="1:31" s="2" customFormat="1" ht="12.75">
      <c r="A20" s="2" t="s">
        <v>388</v>
      </c>
      <c r="C20" s="35">
        <v>20783.2018875993</v>
      </c>
      <c r="D20" s="3">
        <f t="shared" si="0"/>
        <v>112.89696283122007</v>
      </c>
      <c r="E20" s="3"/>
      <c r="F20" s="48">
        <v>0.49160694958175905</v>
      </c>
      <c r="G20" s="47">
        <f t="shared" si="1"/>
        <v>49.1606949581759</v>
      </c>
      <c r="H20" s="16">
        <f t="shared" si="2"/>
        <v>1.1844238172354815</v>
      </c>
      <c r="I20" s="3"/>
      <c r="J20" s="35">
        <v>1550.61365684129</v>
      </c>
      <c r="K20" s="16">
        <f t="shared" si="3"/>
        <v>0.9164599971874572</v>
      </c>
      <c r="O20" s="16">
        <f>growth_acc_Table_1990!O20</f>
        <v>1.0286405202596554</v>
      </c>
      <c r="Q20" s="2">
        <f>Table3!C18</f>
        <v>2.384509932</v>
      </c>
      <c r="R20" s="2">
        <f>Q20^(0.3/0.7)</f>
        <v>1.4512508487190412</v>
      </c>
      <c r="S20" s="2">
        <f>R20/1.444216</f>
        <v>1.0048710502577463</v>
      </c>
      <c r="U20" s="3">
        <f t="shared" si="6"/>
        <v>100.62077336085595</v>
      </c>
      <c r="V20" s="3">
        <f t="shared" si="7"/>
        <v>25.227914802440147</v>
      </c>
      <c r="W20" s="3">
        <f t="shared" si="8"/>
        <v>100.42959714347192</v>
      </c>
      <c r="Y20" s="3">
        <f t="shared" si="9"/>
        <v>100.42959714347192</v>
      </c>
      <c r="Z20" s="3">
        <f>growth_acc_Table_2002!W20</f>
        <v>102.43047515829088</v>
      </c>
      <c r="AA20" s="3">
        <f t="shared" si="10"/>
        <v>2.0008780148189516</v>
      </c>
      <c r="AB20" s="3">
        <f t="shared" si="11"/>
        <v>1.9923190690096397</v>
      </c>
      <c r="AD20" s="2">
        <v>8675.63</v>
      </c>
      <c r="AE20" s="3"/>
    </row>
    <row r="21" spans="1:31" s="2" customFormat="1" ht="12.75">
      <c r="A21" s="2" t="s">
        <v>389</v>
      </c>
      <c r="C21" s="35">
        <v>19448.5472930236</v>
      </c>
      <c r="D21" s="3">
        <f t="shared" si="0"/>
        <v>105.64695145322179</v>
      </c>
      <c r="E21" s="3"/>
      <c r="F21" s="1">
        <v>0.44118905790997803</v>
      </c>
      <c r="G21" s="47">
        <f>F34*100</f>
        <v>41.8368433882785</v>
      </c>
      <c r="H21" s="16">
        <f t="shared" si="2"/>
        <v>1.062952483761331</v>
      </c>
      <c r="I21" s="3"/>
      <c r="J21" s="35">
        <v>1652.92772026079</v>
      </c>
      <c r="K21" s="16">
        <f t="shared" si="3"/>
        <v>0.9769307313770952</v>
      </c>
      <c r="O21" s="16">
        <f>growth_acc_Table_1990!O21</f>
        <v>1.021669493075985</v>
      </c>
      <c r="Q21" s="2">
        <f>Table3!C19</f>
        <v>1.787820012</v>
      </c>
      <c r="R21" s="2">
        <f>Q21^(0.3/0.7)</f>
        <v>1.2827403878194048</v>
      </c>
      <c r="S21" s="2">
        <f>R21/1.444216</f>
        <v>0.8881915086243366</v>
      </c>
      <c r="U21" s="3">
        <f t="shared" si="6"/>
        <v>112.11463428026482</v>
      </c>
      <c r="V21" s="3">
        <f t="shared" si="7"/>
        <v>27.21219743105621</v>
      </c>
      <c r="W21" s="3">
        <f t="shared" si="8"/>
        <v>108.3288114293639</v>
      </c>
      <c r="Y21" s="3">
        <f t="shared" si="9"/>
        <v>108.3288114293639</v>
      </c>
      <c r="Z21" s="3">
        <f>growth_acc_Table_2002!W21</f>
        <v>107.74101526867135</v>
      </c>
      <c r="AA21" s="3">
        <f t="shared" si="10"/>
        <v>-0.5877961606925481</v>
      </c>
      <c r="AB21" s="3">
        <f t="shared" si="11"/>
        <v>-0.5426037200415721</v>
      </c>
      <c r="AD21" s="2">
        <v>57866.349</v>
      </c>
      <c r="AE21" s="3"/>
    </row>
    <row r="22" spans="4:31" s="2" customFormat="1" ht="12.75">
      <c r="D22" s="3"/>
      <c r="E22" s="3"/>
      <c r="G22" s="3"/>
      <c r="H22" s="16"/>
      <c r="I22" s="3"/>
      <c r="K22" s="16"/>
      <c r="U22" s="3"/>
      <c r="V22" s="3"/>
      <c r="W22" s="3"/>
      <c r="Y22" s="3"/>
      <c r="Z22" s="3"/>
      <c r="AA22" s="3"/>
      <c r="AB22" s="3"/>
      <c r="AE22" s="3"/>
    </row>
    <row r="23" spans="1:30" s="2" customFormat="1" ht="12.75">
      <c r="A23" s="2" t="s">
        <v>390</v>
      </c>
      <c r="C23" s="35">
        <v>14048.0876903794</v>
      </c>
      <c r="D23" s="3">
        <f aca="true" t="shared" si="12" ref="D23:D31">C23/18409*100</f>
        <v>76.3109766439209</v>
      </c>
      <c r="E23" s="3"/>
      <c r="F23" s="46">
        <v>0.47730759170631404</v>
      </c>
      <c r="G23" s="47">
        <f>F37*100</f>
        <v>46.124826902955</v>
      </c>
      <c r="H23" s="16">
        <f aca="true" t="shared" si="13" ref="H23:H31">F23/0.41506</f>
        <v>1.14997251410956</v>
      </c>
      <c r="I23" s="3"/>
      <c r="J23" s="35">
        <v>2129.47048945235</v>
      </c>
      <c r="K23" s="16">
        <f aca="true" t="shared" si="14" ref="K23:K31">J23/1691.96</f>
        <v>1.2585820524435272</v>
      </c>
      <c r="M23" s="1"/>
      <c r="N23" s="1"/>
      <c r="O23" s="16">
        <f>growth_acc_Table_1990!O23</f>
        <v>1</v>
      </c>
      <c r="Q23" s="2">
        <f>Q33</f>
        <v>2.358175407331382</v>
      </c>
      <c r="R23" s="2">
        <f aca="true" t="shared" si="15" ref="R23:R31">Q23^(0.3/0.7)</f>
        <v>1.4443600710715712</v>
      </c>
      <c r="S23" s="2">
        <f aca="true" t="shared" si="16" ref="S23:S31">R23/1.444216</f>
        <v>1.0000997572880865</v>
      </c>
      <c r="U23" s="3">
        <f aca="true" t="shared" si="17" ref="U23:U31">D23/H23/K23/O23/S23</f>
        <v>52.719914261496854</v>
      </c>
      <c r="V23" s="3">
        <f aca="true" t="shared" si="18" ref="V23:V31">U23^0.7</f>
        <v>16.046572650142625</v>
      </c>
      <c r="W23" s="3">
        <f aca="true" t="shared" si="19" ref="W23:W31">V23/25.12*100</f>
        <v>63.879668193242935</v>
      </c>
      <c r="Y23" s="3">
        <f aca="true" t="shared" si="20" ref="Y23:Y31">W23</f>
        <v>63.879668193242935</v>
      </c>
      <c r="Z23" s="3">
        <f>growth_acc_Table_2002!W23</f>
        <v>68.59340750838774</v>
      </c>
      <c r="AA23" s="3">
        <f aca="true" t="shared" si="21" ref="AA23:AA31">Z23-Y23</f>
        <v>4.713739315144807</v>
      </c>
      <c r="AB23" s="3">
        <f aca="true" t="shared" si="22" ref="AB23:AB31">(Z23-Y23)/Y23*100</f>
        <v>7.37909173367218</v>
      </c>
      <c r="AD23" s="35">
        <v>707.285</v>
      </c>
    </row>
    <row r="24" spans="1:31" s="2" customFormat="1" ht="12.75">
      <c r="A24" s="2" t="s">
        <v>391</v>
      </c>
      <c r="C24" s="1">
        <v>12251.584958218</v>
      </c>
      <c r="D24" s="3">
        <f t="shared" si="12"/>
        <v>66.55214817870608</v>
      </c>
      <c r="E24" s="3"/>
      <c r="F24" s="1">
        <v>0.45338451980258904</v>
      </c>
      <c r="G24" s="47">
        <f>F37*100</f>
        <v>46.124826902955</v>
      </c>
      <c r="H24" s="16">
        <f t="shared" si="13"/>
        <v>1.0923348908653905</v>
      </c>
      <c r="I24" s="3"/>
      <c r="J24" s="1">
        <v>1994.23142594102</v>
      </c>
      <c r="K24" s="16">
        <f t="shared" si="14"/>
        <v>1.1786516383017447</v>
      </c>
      <c r="M24" s="1"/>
      <c r="O24" s="16">
        <f>growth_acc_Table_1990!O24</f>
        <v>1</v>
      </c>
      <c r="Q24" s="2">
        <v>2.7</v>
      </c>
      <c r="R24" s="2">
        <f t="shared" si="15"/>
        <v>1.5306298713225697</v>
      </c>
      <c r="S24" s="2">
        <f t="shared" si="16"/>
        <v>1.0598344508872424</v>
      </c>
      <c r="U24" s="3">
        <f t="shared" si="17"/>
        <v>48.77337127490907</v>
      </c>
      <c r="V24" s="3">
        <f t="shared" si="18"/>
        <v>15.195953044524295</v>
      </c>
      <c r="W24" s="3">
        <f t="shared" si="19"/>
        <v>60.49344364858398</v>
      </c>
      <c r="Y24" s="3">
        <f t="shared" si="20"/>
        <v>60.49344364858398</v>
      </c>
      <c r="Z24" s="3">
        <f>growth_acc_Table_2002!W24</f>
        <v>59.55423169290391</v>
      </c>
      <c r="AA24" s="3">
        <f t="shared" si="21"/>
        <v>-0.9392119556800651</v>
      </c>
      <c r="AB24" s="3">
        <f t="shared" si="22"/>
        <v>-1.552584708412529</v>
      </c>
      <c r="AD24" s="2">
        <v>10315.747</v>
      </c>
      <c r="AE24" s="3"/>
    </row>
    <row r="25" spans="1:31" s="2" customFormat="1" ht="12.75">
      <c r="A25" s="2" t="s">
        <v>392</v>
      </c>
      <c r="C25" s="35">
        <v>7164.32338806715</v>
      </c>
      <c r="D25" s="3">
        <f t="shared" si="12"/>
        <v>38.91750441668287</v>
      </c>
      <c r="E25" s="3"/>
      <c r="F25" s="46">
        <v>0.5406677937611251</v>
      </c>
      <c r="G25" s="47">
        <f>F25*100</f>
        <v>54.06677937611251</v>
      </c>
      <c r="H25" s="16">
        <f t="shared" si="13"/>
        <v>1.302625629453874</v>
      </c>
      <c r="I25" s="3"/>
      <c r="J25" s="35">
        <v>2130.56417300438</v>
      </c>
      <c r="K25" s="16">
        <f t="shared" si="14"/>
        <v>1.2592284528028912</v>
      </c>
      <c r="M25" s="1"/>
      <c r="N25" s="1"/>
      <c r="O25" s="16">
        <f>growth_acc_Table_1990!O25</f>
        <v>1</v>
      </c>
      <c r="Q25" s="2">
        <f>Q33</f>
        <v>2.358175407331382</v>
      </c>
      <c r="R25" s="2">
        <f t="shared" si="15"/>
        <v>1.4443600710715712</v>
      </c>
      <c r="S25" s="2">
        <f t="shared" si="16"/>
        <v>1.0000997572880865</v>
      </c>
      <c r="U25" s="3">
        <f t="shared" si="17"/>
        <v>23.723431845833638</v>
      </c>
      <c r="V25" s="3">
        <f t="shared" si="18"/>
        <v>9.175384235883895</v>
      </c>
      <c r="W25" s="3">
        <f t="shared" si="19"/>
        <v>36.526211130111044</v>
      </c>
      <c r="Y25" s="3">
        <f t="shared" si="20"/>
        <v>36.526211130111044</v>
      </c>
      <c r="Z25" s="3">
        <f>growth_acc_Table_2002!W25</f>
        <v>42.598134622875236</v>
      </c>
      <c r="AA25" s="3">
        <f t="shared" si="21"/>
        <v>6.071923492764192</v>
      </c>
      <c r="AB25" s="3">
        <f t="shared" si="22"/>
        <v>16.6234692975278</v>
      </c>
      <c r="AD25" s="2">
        <v>1545.567</v>
      </c>
      <c r="AE25" s="3"/>
    </row>
    <row r="26" spans="1:31" s="2" customFormat="1" ht="12.75">
      <c r="A26" s="2" t="s">
        <v>393</v>
      </c>
      <c r="C26" s="35">
        <v>9304.67357530889</v>
      </c>
      <c r="D26" s="3">
        <f t="shared" si="12"/>
        <v>50.54415544195171</v>
      </c>
      <c r="E26" s="3"/>
      <c r="F26" s="46">
        <v>0.389035010541921</v>
      </c>
      <c r="G26" s="47">
        <f>F26*100</f>
        <v>38.903501054192105</v>
      </c>
      <c r="H26" s="16">
        <f t="shared" si="13"/>
        <v>0.9372982473423626</v>
      </c>
      <c r="I26" s="3"/>
      <c r="J26" s="35">
        <v>1644</v>
      </c>
      <c r="K26" s="16">
        <f t="shared" si="14"/>
        <v>0.9716541762216601</v>
      </c>
      <c r="M26" s="1"/>
      <c r="O26" s="16">
        <f>growth_acc_Table_1990!O26</f>
        <v>1</v>
      </c>
      <c r="Q26" s="2">
        <v>2.28</v>
      </c>
      <c r="R26" s="2">
        <f t="shared" si="15"/>
        <v>1.423641530337142</v>
      </c>
      <c r="S26" s="2">
        <f t="shared" si="16"/>
        <v>0.9857538833091047</v>
      </c>
      <c r="U26" s="3">
        <f t="shared" si="17"/>
        <v>56.30058675122575</v>
      </c>
      <c r="V26" s="3">
        <f t="shared" si="18"/>
        <v>16.801925112469934</v>
      </c>
      <c r="W26" s="3">
        <f t="shared" si="19"/>
        <v>66.88664455601089</v>
      </c>
      <c r="Y26" s="3">
        <f t="shared" si="20"/>
        <v>66.88664455601089</v>
      </c>
      <c r="Z26" s="3">
        <f>growth_acc_Table_2002!W26</f>
        <v>74.41991319894348</v>
      </c>
      <c r="AA26" s="3">
        <f t="shared" si="21"/>
        <v>7.533268642932583</v>
      </c>
      <c r="AB26" s="3">
        <f t="shared" si="22"/>
        <v>11.262739658922824</v>
      </c>
      <c r="AD26" s="2">
        <v>10348.683</v>
      </c>
      <c r="AE26" s="3"/>
    </row>
    <row r="27" spans="1:31" s="2" customFormat="1" ht="12.75">
      <c r="A27" s="2" t="s">
        <v>394</v>
      </c>
      <c r="C27" s="35">
        <v>6021.42301938414</v>
      </c>
      <c r="D27" s="3">
        <f t="shared" si="12"/>
        <v>32.709126076289536</v>
      </c>
      <c r="E27" s="3"/>
      <c r="F27" s="46">
        <v>0.5445026854593711</v>
      </c>
      <c r="G27" s="47">
        <f>F27*100</f>
        <v>54.45026854593711</v>
      </c>
      <c r="H27" s="16">
        <f t="shared" si="13"/>
        <v>1.3118649965291067</v>
      </c>
      <c r="I27" s="3"/>
      <c r="J27" s="35">
        <v>2231.06248305176</v>
      </c>
      <c r="K27" s="16">
        <f t="shared" si="14"/>
        <v>1.3186260213313317</v>
      </c>
      <c r="M27" s="1"/>
      <c r="O27" s="16">
        <f>growth_acc_Table_1990!O27</f>
        <v>1</v>
      </c>
      <c r="Q27" s="2">
        <f>Q33</f>
        <v>2.358175407331382</v>
      </c>
      <c r="R27" s="2">
        <f t="shared" si="15"/>
        <v>1.4443600710715712</v>
      </c>
      <c r="S27" s="2">
        <f t="shared" si="16"/>
        <v>1.0000997572880865</v>
      </c>
      <c r="U27" s="3">
        <f t="shared" si="17"/>
        <v>18.906660809325132</v>
      </c>
      <c r="V27" s="3">
        <f t="shared" si="18"/>
        <v>7.827631694165336</v>
      </c>
      <c r="W27" s="3">
        <f t="shared" si="19"/>
        <v>31.16095419651806</v>
      </c>
      <c r="Y27" s="3">
        <f t="shared" si="20"/>
        <v>31.16095419651806</v>
      </c>
      <c r="Z27" s="3">
        <f>growth_acc_Table_2002!W27</f>
        <v>34.5373705825367</v>
      </c>
      <c r="AA27" s="3">
        <f t="shared" si="21"/>
        <v>3.3764163860186436</v>
      </c>
      <c r="AB27" s="3">
        <f t="shared" si="22"/>
        <v>10.835407557564222</v>
      </c>
      <c r="AD27" s="2">
        <v>2631.021</v>
      </c>
      <c r="AE27" s="3"/>
    </row>
    <row r="28" spans="1:31" s="2" customFormat="1" ht="12.75">
      <c r="A28" s="2" t="s">
        <v>395</v>
      </c>
      <c r="C28" s="35">
        <v>8006.83336417231</v>
      </c>
      <c r="D28" s="3">
        <f t="shared" si="12"/>
        <v>43.49412441834054</v>
      </c>
      <c r="E28" s="3"/>
      <c r="F28" s="46">
        <v>0.513880847716166</v>
      </c>
      <c r="G28" s="47">
        <f>F28*100</f>
        <v>51.388084771616604</v>
      </c>
      <c r="H28" s="16">
        <f t="shared" si="13"/>
        <v>1.23808810224104</v>
      </c>
      <c r="I28" s="3"/>
      <c r="J28" s="35">
        <v>2251.16214506123</v>
      </c>
      <c r="K28" s="16">
        <f t="shared" si="14"/>
        <v>1.3305055350370163</v>
      </c>
      <c r="M28" s="1"/>
      <c r="O28" s="16">
        <f>growth_acc_Table_1990!O28</f>
        <v>1</v>
      </c>
      <c r="Q28" s="2">
        <f>Q33</f>
        <v>2.358175407331382</v>
      </c>
      <c r="R28" s="2">
        <f t="shared" si="15"/>
        <v>1.4443600710715712</v>
      </c>
      <c r="S28" s="2">
        <f t="shared" si="16"/>
        <v>1.0000997572880865</v>
      </c>
      <c r="U28" s="3">
        <f t="shared" si="17"/>
        <v>26.40091840365652</v>
      </c>
      <c r="V28" s="3">
        <f t="shared" si="18"/>
        <v>9.8885661791579</v>
      </c>
      <c r="W28" s="3">
        <f t="shared" si="19"/>
        <v>39.36531122276234</v>
      </c>
      <c r="Y28" s="3">
        <f t="shared" si="20"/>
        <v>39.36531122276234</v>
      </c>
      <c r="Z28" s="3">
        <f>growth_acc_Table_2002!W28</f>
        <v>39.095938739537026</v>
      </c>
      <c r="AA28" s="3">
        <f t="shared" si="21"/>
        <v>-0.26937248322531104</v>
      </c>
      <c r="AB28" s="3">
        <f t="shared" si="22"/>
        <v>-0.6842889713254722</v>
      </c>
      <c r="AD28" s="2">
        <v>3706.618</v>
      </c>
      <c r="AE28" s="3"/>
    </row>
    <row r="29" spans="1:31" s="2" customFormat="1" ht="12.75">
      <c r="A29" s="2" t="s">
        <v>396</v>
      </c>
      <c r="C29" s="35">
        <v>9922.80508250432</v>
      </c>
      <c r="D29" s="3">
        <f t="shared" si="12"/>
        <v>53.90192342063295</v>
      </c>
      <c r="E29" s="3"/>
      <c r="F29" s="46">
        <v>0.36788549783135704</v>
      </c>
      <c r="G29" s="47">
        <f>F31*100</f>
        <v>40.5281187537112</v>
      </c>
      <c r="H29" s="16">
        <f t="shared" si="13"/>
        <v>0.8863429331454658</v>
      </c>
      <c r="I29" s="3"/>
      <c r="J29" s="35">
        <v>1976.25627059739</v>
      </c>
      <c r="K29" s="16">
        <f t="shared" si="14"/>
        <v>1.1680277728772488</v>
      </c>
      <c r="M29" s="1"/>
      <c r="O29" s="16">
        <f>growth_acc_Table_1990!O29</f>
        <v>1</v>
      </c>
      <c r="Q29" s="2">
        <f>Q33</f>
        <v>2.358175407331382</v>
      </c>
      <c r="R29" s="2">
        <f t="shared" si="15"/>
        <v>1.4443600710715712</v>
      </c>
      <c r="S29" s="2">
        <f t="shared" si="16"/>
        <v>1.0000997572880865</v>
      </c>
      <c r="U29" s="3">
        <f t="shared" si="17"/>
        <v>52.060218321863196</v>
      </c>
      <c r="V29" s="3">
        <f t="shared" si="18"/>
        <v>15.905751370745747</v>
      </c>
      <c r="W29" s="3">
        <f t="shared" si="19"/>
        <v>63.31907392812798</v>
      </c>
      <c r="Y29" s="3">
        <f t="shared" si="20"/>
        <v>63.31907392812798</v>
      </c>
      <c r="Z29" s="3">
        <f>growth_acc_Table_2002!W29</f>
        <v>67.4323067115132</v>
      </c>
      <c r="AA29" s="3">
        <f t="shared" si="21"/>
        <v>4.113232783385229</v>
      </c>
      <c r="AB29" s="3">
        <f t="shared" si="22"/>
        <v>6.4960406528593015</v>
      </c>
      <c r="AD29" s="35">
        <v>365.897</v>
      </c>
      <c r="AE29" s="3"/>
    </row>
    <row r="30" spans="1:31" s="2" customFormat="1" ht="12.75">
      <c r="A30" s="2" t="s">
        <v>397</v>
      </c>
      <c r="C30" s="35">
        <v>6534.60302823218</v>
      </c>
      <c r="D30" s="3">
        <f t="shared" si="12"/>
        <v>35.49678433501103</v>
      </c>
      <c r="E30" s="3"/>
      <c r="F30" s="50">
        <v>0.395640629772524</v>
      </c>
      <c r="G30" s="47">
        <f>F5*100</f>
        <v>41.0808204378985</v>
      </c>
      <c r="H30" s="16">
        <f t="shared" si="13"/>
        <v>0.9532131011721775</v>
      </c>
      <c r="I30" s="3"/>
      <c r="J30" s="1">
        <v>2048.51570544419</v>
      </c>
      <c r="K30" s="16">
        <f t="shared" si="14"/>
        <v>1.2107353042886297</v>
      </c>
      <c r="M30" s="1"/>
      <c r="O30" s="16">
        <f>growth_acc_Table_1990!O30</f>
        <v>1</v>
      </c>
      <c r="Q30" s="2">
        <v>2.24</v>
      </c>
      <c r="R30" s="2">
        <f t="shared" si="15"/>
        <v>1.4128833054889023</v>
      </c>
      <c r="S30" s="2">
        <f t="shared" si="16"/>
        <v>0.9783047033746354</v>
      </c>
      <c r="U30" s="3">
        <f t="shared" si="17"/>
        <v>31.43950222826214</v>
      </c>
      <c r="V30" s="3">
        <f t="shared" si="18"/>
        <v>11.174625129751707</v>
      </c>
      <c r="W30" s="3">
        <f t="shared" si="19"/>
        <v>44.48497265028546</v>
      </c>
      <c r="Y30" s="3">
        <f t="shared" si="20"/>
        <v>44.48497265028546</v>
      </c>
      <c r="Z30" s="3">
        <f>growth_acc_Table_2002!W30</f>
        <v>55.20014208412939</v>
      </c>
      <c r="AA30" s="3">
        <f t="shared" si="21"/>
        <v>10.715169433843933</v>
      </c>
      <c r="AB30" s="3">
        <f t="shared" si="22"/>
        <v>24.087166509194592</v>
      </c>
      <c r="AD30" s="2">
        <v>38370.68</v>
      </c>
      <c r="AE30" s="3"/>
    </row>
    <row r="31" spans="1:31" s="2" customFormat="1" ht="12.75">
      <c r="A31" s="2" t="s">
        <v>398</v>
      </c>
      <c r="C31" s="29">
        <v>8702.00922472532</v>
      </c>
      <c r="D31" s="3">
        <f t="shared" si="12"/>
        <v>47.27040700051779</v>
      </c>
      <c r="E31" s="3"/>
      <c r="F31" s="1">
        <v>0.405281187537112</v>
      </c>
      <c r="G31" s="47">
        <f>F5*100</f>
        <v>41.0808204378985</v>
      </c>
      <c r="H31" s="16">
        <f t="shared" si="13"/>
        <v>0.9764400027396327</v>
      </c>
      <c r="I31" s="3"/>
      <c r="J31" s="29">
        <v>1975.375</v>
      </c>
      <c r="K31" s="16">
        <f t="shared" si="14"/>
        <v>1.1675069150570936</v>
      </c>
      <c r="M31" s="1"/>
      <c r="O31" s="16">
        <f>growth_acc_Table_1990!O31</f>
        <v>1</v>
      </c>
      <c r="Q31" s="2">
        <v>2.92</v>
      </c>
      <c r="R31" s="2">
        <f t="shared" si="15"/>
        <v>1.5828865668606502</v>
      </c>
      <c r="S31" s="2">
        <f t="shared" si="16"/>
        <v>1.0960178857322245</v>
      </c>
      <c r="U31" s="3">
        <f t="shared" si="17"/>
        <v>37.8326424016485</v>
      </c>
      <c r="V31" s="3">
        <f t="shared" si="18"/>
        <v>12.720572947023534</v>
      </c>
      <c r="W31" s="3">
        <f t="shared" si="19"/>
        <v>50.639223515221076</v>
      </c>
      <c r="Y31" s="3">
        <f t="shared" si="20"/>
        <v>50.639223515221076</v>
      </c>
      <c r="Z31" s="3">
        <f>growth_acc_Table_2002!W31</f>
        <v>59.76856196008794</v>
      </c>
      <c r="AA31" s="3">
        <f t="shared" si="21"/>
        <v>9.129338444866868</v>
      </c>
      <c r="AB31" s="3">
        <f t="shared" si="22"/>
        <v>18.028195953918573</v>
      </c>
      <c r="AD31" s="2">
        <v>5302.889</v>
      </c>
      <c r="AE31" s="3"/>
    </row>
    <row r="32" spans="4:31" s="2" customFormat="1" ht="12.75">
      <c r="D32" s="3"/>
      <c r="E32" s="3"/>
      <c r="F32" s="3"/>
      <c r="G32" s="3"/>
      <c r="H32" s="16"/>
      <c r="I32" s="3"/>
      <c r="J32" s="35"/>
      <c r="K32" s="16"/>
      <c r="U32" s="3"/>
      <c r="V32" s="3"/>
      <c r="W32" s="3"/>
      <c r="Y32" s="3"/>
      <c r="Z32" s="3"/>
      <c r="AA32" s="3"/>
      <c r="AB32" s="3"/>
      <c r="AE32" s="3"/>
    </row>
    <row r="33" spans="1:31" s="2" customFormat="1" ht="12.75">
      <c r="A33" s="2" t="s">
        <v>399</v>
      </c>
      <c r="C33" s="1">
        <v>20500.8035700346</v>
      </c>
      <c r="D33" s="3">
        <f>C33/18409*100</f>
        <v>111.3629397035939</v>
      </c>
      <c r="E33" s="3"/>
      <c r="F33" s="1">
        <v>0.41439026282810904</v>
      </c>
      <c r="G33" s="47">
        <f>F34*100</f>
        <v>41.8368433882785</v>
      </c>
      <c r="H33" s="16">
        <f>F33/0.41506</f>
        <v>0.9983864087797162</v>
      </c>
      <c r="I33" s="3"/>
      <c r="J33" s="1">
        <v>1630.62663727153</v>
      </c>
      <c r="K33" s="16">
        <f>J33/1691.96</f>
        <v>0.9637501106831898</v>
      </c>
      <c r="M33" s="16"/>
      <c r="N33" s="1"/>
      <c r="O33" s="16">
        <f>growth_acc_Table_1990!O33</f>
        <v>1</v>
      </c>
      <c r="Q33" s="2">
        <f>Table3!C21</f>
        <v>2.358175407331382</v>
      </c>
      <c r="R33" s="2">
        <f>Q33^(0.3/0.7)</f>
        <v>1.4443600710715712</v>
      </c>
      <c r="S33" s="2">
        <f>R33/1.444216</f>
        <v>1.0000997572880865</v>
      </c>
      <c r="U33" s="3">
        <f>D33/H33/K33/O33/S33</f>
        <v>115.7268850514317</v>
      </c>
      <c r="V33" s="3">
        <f>U33^0.7</f>
        <v>27.82300184523527</v>
      </c>
      <c r="W33" s="3">
        <f>V33/25.12*100</f>
        <v>110.76035766415315</v>
      </c>
      <c r="Y33" s="3">
        <f>W33</f>
        <v>110.76035766415315</v>
      </c>
      <c r="Z33" s="3">
        <f>growth_acc_Table_2002!W33</f>
        <v>109.7225979230146</v>
      </c>
      <c r="AA33" s="3">
        <f>Z33-Y33</f>
        <v>-1.0377597411385437</v>
      </c>
      <c r="AB33" s="3">
        <f>(Z33-Y33)/Y33*100</f>
        <v>-0.9369414861274032</v>
      </c>
      <c r="AE33" s="3"/>
    </row>
    <row r="34" spans="1:31" s="2" customFormat="1" ht="12.75">
      <c r="A34" s="2" t="s">
        <v>400</v>
      </c>
      <c r="C34" s="2">
        <v>8157.1161743523535</v>
      </c>
      <c r="D34" s="3">
        <f>C34/18409*100</f>
        <v>44.31047951736842</v>
      </c>
      <c r="E34" s="3"/>
      <c r="F34" s="1">
        <v>0.41836843388278505</v>
      </c>
      <c r="G34" s="47">
        <f>F34*100</f>
        <v>41.8368433882785</v>
      </c>
      <c r="H34" s="16">
        <f>F34/0.41506</f>
        <v>1.0079709774075676</v>
      </c>
      <c r="I34" s="3"/>
      <c r="J34" s="35">
        <v>1992.5488990691</v>
      </c>
      <c r="K34" s="16">
        <f>J34/1691.96</f>
        <v>1.1776572135683467</v>
      </c>
      <c r="O34" s="16">
        <f>growth_acc_Table_1990!O34</f>
        <v>1</v>
      </c>
      <c r="Q34" s="2">
        <f>(SUMPRODUCT(Q23:Q31,AD23:AD31)+Q5*AD5)/(SUM(AD23:AD31)+AD5)</f>
        <v>2.3570693089570565</v>
      </c>
      <c r="R34" s="2">
        <f>Q34^(0.3/0.7)</f>
        <v>1.4440696858243394</v>
      </c>
      <c r="S34" s="2">
        <f>R34/1.444216</f>
        <v>0.9998986895480589</v>
      </c>
      <c r="U34" s="3">
        <f>D34/H34/K34/O34/S34</f>
        <v>37.33219506866011</v>
      </c>
      <c r="V34" s="3">
        <f>U34^0.7</f>
        <v>12.602551142009755</v>
      </c>
      <c r="W34" s="3">
        <f>V34/25.12*100</f>
        <v>50.16939148889234</v>
      </c>
      <c r="Y34" s="3">
        <f>W34</f>
        <v>50.16939148889234</v>
      </c>
      <c r="Z34" s="3">
        <f>growth_acc_Table_2002!W34</f>
        <v>57.17166155869927</v>
      </c>
      <c r="AA34" s="3">
        <f>Z34-Y34</f>
        <v>7.002270069806933</v>
      </c>
      <c r="AB34" s="3">
        <f>(Z34-Y34)/Y34*100</f>
        <v>13.95725533437506</v>
      </c>
      <c r="AE34" s="3"/>
    </row>
    <row r="35" spans="1:31" s="2" customFormat="1" ht="12.75">
      <c r="A35" s="2" t="s">
        <v>401</v>
      </c>
      <c r="C35" s="35">
        <v>18408.9002503965</v>
      </c>
      <c r="D35" s="3">
        <f>C35/18409*100</f>
        <v>99.99945814762616</v>
      </c>
      <c r="E35" s="3"/>
      <c r="F35" s="1">
        <v>0.41506444947660404</v>
      </c>
      <c r="G35" s="47">
        <f>F35*100</f>
        <v>41.506444947660405</v>
      </c>
      <c r="H35" s="16">
        <f>F35/0.41506</f>
        <v>1.00001072008048</v>
      </c>
      <c r="I35" s="3"/>
      <c r="J35" s="1">
        <v>1691.96214882783</v>
      </c>
      <c r="K35" s="16">
        <f>J35/1691.96</f>
        <v>1.0000012700228316</v>
      </c>
      <c r="N35" s="1"/>
      <c r="O35" s="16">
        <f>growth_acc_Table_1990!O35</f>
        <v>1</v>
      </c>
      <c r="Q35" s="2">
        <f>SUMPRODUCT(Q5:Q31,AD5:AD31)/SUM(AD5:AD31)</f>
        <v>2.357625188207037</v>
      </c>
      <c r="R35" s="2">
        <f>Q35^(0.3/0.7)</f>
        <v>1.4442156311584529</v>
      </c>
      <c r="S35" s="2">
        <f>R35/1.444216</f>
        <v>0.9999997446077684</v>
      </c>
      <c r="U35" s="3">
        <f>D35/H35/K35/O35/S35</f>
        <v>99.99828469559154</v>
      </c>
      <c r="V35" s="16">
        <f>U35^0.7</f>
        <v>25.118562708828925</v>
      </c>
      <c r="W35" s="3">
        <f>V35/25.12*100</f>
        <v>99.9942782994782</v>
      </c>
      <c r="Y35" s="3">
        <f>W35</f>
        <v>99.9942782994782</v>
      </c>
      <c r="Z35" s="3">
        <f>growth_acc_Table_2002!W35</f>
        <v>100.47620937536186</v>
      </c>
      <c r="AA35" s="3">
        <f>Z35-Y35</f>
        <v>0.481931075883665</v>
      </c>
      <c r="AB35" s="3">
        <f>(Z35-Y35)/Y35*100</f>
        <v>0.4819586521143779</v>
      </c>
      <c r="AE35" s="3"/>
    </row>
    <row r="36" spans="3:31" s="2" customFormat="1" ht="12.75">
      <c r="C36" s="3"/>
      <c r="D36" s="3"/>
      <c r="E36" s="3"/>
      <c r="F36" s="16"/>
      <c r="G36" s="3"/>
      <c r="H36" s="16"/>
      <c r="I36" s="3"/>
      <c r="J36" s="35"/>
      <c r="K36" s="16"/>
      <c r="U36" s="3"/>
      <c r="V36" s="3"/>
      <c r="W36" s="3"/>
      <c r="Y36" s="3"/>
      <c r="Z36" s="3"/>
      <c r="AA36" s="3"/>
      <c r="AB36" s="3"/>
      <c r="AE36" s="3"/>
    </row>
    <row r="37" spans="1:31" s="2" customFormat="1" ht="12.75">
      <c r="A37" s="2" t="s">
        <v>402</v>
      </c>
      <c r="C37" s="1">
        <v>27739.6585961437</v>
      </c>
      <c r="D37" s="3">
        <f>C37/18409*100</f>
        <v>150.6853093386045</v>
      </c>
      <c r="E37" s="3"/>
      <c r="F37" s="1">
        <v>0.46124826902955</v>
      </c>
      <c r="G37" s="47">
        <f>F37*100</f>
        <v>46.124826902955</v>
      </c>
      <c r="H37" s="16">
        <f>F37/0.41506</f>
        <v>1.11128094499482</v>
      </c>
      <c r="I37" s="3"/>
      <c r="J37" s="1">
        <v>1798.79654322655</v>
      </c>
      <c r="K37" s="16">
        <f>J37/1691.96</f>
        <v>1.063143657785379</v>
      </c>
      <c r="N37" s="1"/>
      <c r="O37" s="16">
        <f>growth_acc_Table_1990!O37</f>
        <v>1.1865358925139913</v>
      </c>
      <c r="Q37" s="2">
        <f>Table3!C23</f>
        <v>2.252</v>
      </c>
      <c r="R37" s="2">
        <f>Q37^(0.3/0.7)</f>
        <v>1.416122219006689</v>
      </c>
      <c r="S37" s="2">
        <f>R37/1.44436</f>
        <v>0.9804496240595759</v>
      </c>
      <c r="U37" s="3">
        <f>D37/H37/K37/O37/S37</f>
        <v>109.63492635967843</v>
      </c>
      <c r="V37" s="3">
        <f>U37^0.7</f>
        <v>26.789477945229716</v>
      </c>
      <c r="W37" s="3">
        <f>V37/25.12*100</f>
        <v>106.64601092846225</v>
      </c>
      <c r="Y37" s="3">
        <f>W37</f>
        <v>106.64601092846225</v>
      </c>
      <c r="Z37" s="3">
        <f>growth_acc_Table_2002!W37</f>
        <v>108.26893957438219</v>
      </c>
      <c r="AA37" s="3">
        <f>Z37-Y37</f>
        <v>1.6229286459199415</v>
      </c>
      <c r="AB37" s="3">
        <f>(Z37-Y37)/Y37*100</f>
        <v>1.5217902965058825</v>
      </c>
      <c r="AD37" s="2">
        <v>256894.189</v>
      </c>
      <c r="AE37" s="3"/>
    </row>
    <row r="38" spans="4:28" s="2" customFormat="1" ht="12.75">
      <c r="D38" s="3"/>
      <c r="G38" s="3"/>
      <c r="V38" s="3"/>
      <c r="W38" s="3"/>
      <c r="Y38" s="3"/>
      <c r="AA38" s="3"/>
      <c r="AB38" s="3"/>
    </row>
    <row r="39" spans="3:28" s="2" customFormat="1" ht="12.75">
      <c r="C39" s="2" t="s">
        <v>403</v>
      </c>
      <c r="D39" s="3"/>
      <c r="F39" s="2" t="s">
        <v>404</v>
      </c>
      <c r="G39" s="3"/>
      <c r="J39" s="2" t="s">
        <v>405</v>
      </c>
      <c r="M39" s="2" t="s">
        <v>406</v>
      </c>
      <c r="S39" s="2" t="s">
        <v>407</v>
      </c>
      <c r="V39" s="3"/>
      <c r="W39" s="3"/>
      <c r="Y39" s="3"/>
      <c r="AA39" s="3"/>
      <c r="AB39" s="3"/>
    </row>
  </sheetData>
  <printOptions/>
  <pageMargins left="0.7875" right="0.7875" top="0.7875" bottom="0.7875" header="0.5" footer="0.5"/>
  <pageSetup fitToHeight="0" fitToWidth="1" horizontalDpi="300" verticalDpi="300" orientation="landscape" paperSize="9" scale="37" r:id="rId1"/>
</worksheet>
</file>

<file path=xl/worksheets/sheet26.xml><?xml version="1.0" encoding="utf-8"?>
<worksheet xmlns="http://schemas.openxmlformats.org/spreadsheetml/2006/main" xmlns:r="http://schemas.openxmlformats.org/officeDocument/2006/relationships">
  <sheetPr>
    <pageSetUpPr fitToPage="1"/>
  </sheetPr>
  <dimension ref="A1:AD39"/>
  <sheetViews>
    <sheetView workbookViewId="0" topLeftCell="A1">
      <pane xSplit="1" ySplit="3" topLeftCell="M4" activePane="bottomRight" state="frozen"/>
      <selection pane="topLeft" activeCell="U27" sqref="U27"/>
      <selection pane="topRight" activeCell="U27" sqref="U27"/>
      <selection pane="bottomLeft" activeCell="U27" sqref="U27"/>
      <selection pane="bottomRight" activeCell="Z8" sqref="Z8"/>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6" width="9.00390625" style="1" customWidth="1"/>
    <col min="27" max="28" width="9.00390625" style="20" customWidth="1"/>
    <col min="29" max="16384" width="9.00390625" style="1" customWidth="1"/>
  </cols>
  <sheetData>
    <row r="1" spans="1:28" s="2" customFormat="1" ht="12.75">
      <c r="A1" s="2" t="s">
        <v>458</v>
      </c>
      <c r="D1" s="3"/>
      <c r="G1" s="3"/>
      <c r="V1" s="3"/>
      <c r="W1" s="3"/>
      <c r="AA1" s="3"/>
      <c r="AB1" s="3"/>
    </row>
    <row r="2" spans="4:28" s="2" customFormat="1" ht="12.75">
      <c r="D2" s="3"/>
      <c r="G2" s="3"/>
      <c r="V2" s="3"/>
      <c r="W2" s="3"/>
      <c r="AA2" s="3"/>
      <c r="AB2" s="3"/>
    </row>
    <row r="3" spans="3:30" s="2" customFormat="1" ht="12.75">
      <c r="C3" s="2" t="s">
        <v>459</v>
      </c>
      <c r="D3" s="3" t="s">
        <v>460</v>
      </c>
      <c r="F3" s="2" t="s">
        <v>461</v>
      </c>
      <c r="G3" s="3"/>
      <c r="H3" s="2" t="s">
        <v>462</v>
      </c>
      <c r="J3" s="2" t="s">
        <v>463</v>
      </c>
      <c r="K3" s="2" t="s">
        <v>464</v>
      </c>
      <c r="M3" s="2" t="s">
        <v>465</v>
      </c>
      <c r="O3" s="2" t="s">
        <v>466</v>
      </c>
      <c r="Q3" s="2" t="s">
        <v>467</v>
      </c>
      <c r="R3" s="2" t="s">
        <v>468</v>
      </c>
      <c r="S3" s="2" t="s">
        <v>469</v>
      </c>
      <c r="U3" s="2" t="s">
        <v>470</v>
      </c>
      <c r="V3" s="3" t="s">
        <v>471</v>
      </c>
      <c r="W3" s="3" t="s">
        <v>472</v>
      </c>
      <c r="Y3" s="2">
        <v>1990</v>
      </c>
      <c r="Z3" s="2">
        <v>2002</v>
      </c>
      <c r="AA3" s="3" t="s">
        <v>473</v>
      </c>
      <c r="AB3" s="3" t="s">
        <v>474</v>
      </c>
      <c r="AD3" s="2" t="s">
        <v>1017</v>
      </c>
    </row>
    <row r="4" spans="4:28" s="2" customFormat="1" ht="12.75">
      <c r="D4" s="3"/>
      <c r="G4" s="3"/>
      <c r="V4" s="3"/>
      <c r="W4" s="3"/>
      <c r="AA4" s="3"/>
      <c r="AB4" s="3"/>
    </row>
    <row r="5" spans="1:30" s="2" customFormat="1" ht="12.75">
      <c r="A5" s="2" t="s">
        <v>475</v>
      </c>
      <c r="C5" s="35">
        <v>14448.5393293898</v>
      </c>
      <c r="D5" s="3">
        <f>C5/18327*100</f>
        <v>78.83744927914988</v>
      </c>
      <c r="E5" s="3"/>
      <c r="F5" s="46">
        <v>0.47585944465529206</v>
      </c>
      <c r="G5" s="47">
        <f>F5*100</f>
        <v>47.58594446552921</v>
      </c>
      <c r="H5" s="16">
        <f>F5/0.43</f>
        <v>1.1066498712913768</v>
      </c>
      <c r="I5" s="3"/>
      <c r="J5" s="35">
        <v>1876.19611514546</v>
      </c>
      <c r="K5" s="16">
        <f>J5/1724</f>
        <v>1.0882808092491068</v>
      </c>
      <c r="N5" s="2">
        <v>0.9174595206803641</v>
      </c>
      <c r="O5" s="16">
        <f>N5/1.017383</f>
        <v>0.9017838126648117</v>
      </c>
      <c r="Q5" s="15">
        <f>growth_acc_Table_1990!Q5</f>
        <v>1.6737424218658046</v>
      </c>
      <c r="R5" s="15">
        <f>growth_acc_Table_1990!R5</f>
        <v>1.2470002857838451</v>
      </c>
      <c r="S5" s="15">
        <f>growth_acc_Table_1990!S5</f>
        <v>0.8635054336318637</v>
      </c>
      <c r="U5" s="3">
        <f>D5/H5/K5/O5/S5</f>
        <v>84.06473452830252</v>
      </c>
      <c r="V5" s="3">
        <f>U5^0.7</f>
        <v>22.24486078180557</v>
      </c>
      <c r="W5" s="3">
        <f>V5/25*100</f>
        <v>88.97944312722228</v>
      </c>
      <c r="Y5" s="2">
        <f>W5</f>
        <v>88.97944312722228</v>
      </c>
      <c r="Z5" s="3">
        <f>'growth_acc_Table_2002_B&amp;L'!W5</f>
        <v>89.44382875059881</v>
      </c>
      <c r="AA5" s="3">
        <f>Z5-Y5</f>
        <v>0.4643856233765291</v>
      </c>
      <c r="AB5" s="3">
        <f>(Z5-Y5)/Y5*100</f>
        <v>0.5219021462210696</v>
      </c>
      <c r="AD5" s="2">
        <v>1896.198</v>
      </c>
    </row>
    <row r="6" spans="4:28" s="2" customFormat="1" ht="12.75">
      <c r="D6" s="3"/>
      <c r="G6" s="3"/>
      <c r="H6" s="16"/>
      <c r="J6" s="35"/>
      <c r="K6" s="16"/>
      <c r="O6" s="16"/>
      <c r="U6" s="3"/>
      <c r="V6" s="3"/>
      <c r="W6" s="3"/>
      <c r="Y6" s="14"/>
      <c r="Z6" s="3"/>
      <c r="AA6" s="3"/>
      <c r="AB6" s="3"/>
    </row>
    <row r="7" spans="1:30" s="2" customFormat="1" ht="12.75">
      <c r="A7" s="2" t="s">
        <v>476</v>
      </c>
      <c r="C7" s="35">
        <v>22058.3836407818</v>
      </c>
      <c r="D7" s="3">
        <f aca="true" t="shared" si="0" ref="D7:D21">C7/18327*100</f>
        <v>120.36003514367764</v>
      </c>
      <c r="E7" s="3"/>
      <c r="F7" s="48">
        <v>0.44207736975885</v>
      </c>
      <c r="G7" s="47">
        <f aca="true" t="shared" si="1" ref="G7:G20">F7*100</f>
        <v>44.207736975885</v>
      </c>
      <c r="H7" s="16">
        <f aca="true" t="shared" si="2" ref="H7:H21">F7/0.43</f>
        <v>1.0280869064159301</v>
      </c>
      <c r="I7" s="3"/>
      <c r="J7" s="35">
        <v>1682.80465486551</v>
      </c>
      <c r="K7" s="16">
        <f aca="true" t="shared" si="3" ref="K7:K21">J7/1724</f>
        <v>0.9761047882050522</v>
      </c>
      <c r="N7" s="2">
        <v>1.03652438698648</v>
      </c>
      <c r="O7" s="16">
        <f aca="true" t="shared" si="4" ref="O7:O15">N7/1.017383</f>
        <v>1.0188143373601486</v>
      </c>
      <c r="Q7" s="15">
        <f>growth_acc_Table_1990!Q7</f>
        <v>2.607311552</v>
      </c>
      <c r="R7" s="15">
        <f>growth_acc_Table_1990!R7</f>
        <v>1.5078856148195003</v>
      </c>
      <c r="S7" s="15">
        <f>growth_acc_Table_1990!S7</f>
        <v>1.044159681866875</v>
      </c>
      <c r="U7" s="3">
        <f aca="true" t="shared" si="5" ref="U7:U21">D7/H7/K7/O7/S7</f>
        <v>112.74416301596517</v>
      </c>
      <c r="V7" s="3">
        <f aca="true" t="shared" si="6" ref="V7:V21">U7^0.7</f>
        <v>27.319065965534058</v>
      </c>
      <c r="W7" s="3">
        <f aca="true" t="shared" si="7" ref="W7:W21">V7/25*100</f>
        <v>109.27626386213622</v>
      </c>
      <c r="Y7" s="2">
        <f aca="true" t="shared" si="8" ref="Y7:Y21">W7</f>
        <v>109.27626386213622</v>
      </c>
      <c r="Z7" s="3">
        <f>'growth_acc_Table_2002_B&amp;L'!W7</f>
        <v>111.25189605297916</v>
      </c>
      <c r="AA7" s="3">
        <f aca="true" t="shared" si="9" ref="AA7:AA21">Z7-Y7</f>
        <v>1.9756321908429442</v>
      </c>
      <c r="AB7" s="3">
        <f aca="true" t="shared" si="10" ref="AB7:AB21">(Z7-Y7)/Y7*100</f>
        <v>1.8079243570547188</v>
      </c>
      <c r="AD7" s="2">
        <v>7718.106</v>
      </c>
    </row>
    <row r="8" spans="1:30" s="2" customFormat="1" ht="12.75">
      <c r="A8" s="2" t="s">
        <v>477</v>
      </c>
      <c r="C8" s="35">
        <v>21228.0556062149</v>
      </c>
      <c r="D8" s="3">
        <f t="shared" si="0"/>
        <v>115.82940801121242</v>
      </c>
      <c r="E8" s="3"/>
      <c r="F8" s="48">
        <v>0.373747029633947</v>
      </c>
      <c r="G8" s="47">
        <f t="shared" si="1"/>
        <v>37.374702963394704</v>
      </c>
      <c r="H8" s="16">
        <f t="shared" si="2"/>
        <v>0.8691791386835978</v>
      </c>
      <c r="I8" s="3"/>
      <c r="J8" s="35">
        <v>1699</v>
      </c>
      <c r="K8" s="16">
        <f t="shared" si="3"/>
        <v>0.9854988399071926</v>
      </c>
      <c r="N8" s="2">
        <v>1.05143214328298</v>
      </c>
      <c r="O8" s="16">
        <f t="shared" si="4"/>
        <v>1.0334673798195764</v>
      </c>
      <c r="Q8" s="15">
        <f>growth_acc_Table_1990!Q8</f>
        <v>2.356783308</v>
      </c>
      <c r="R8" s="15">
        <f>growth_acc_Table_1990!R8</f>
        <v>1.4439945890027626</v>
      </c>
      <c r="S8" s="15">
        <f>growth_acc_Table_1990!S8</f>
        <v>0.9999173119315806</v>
      </c>
      <c r="U8" s="3">
        <f t="shared" si="5"/>
        <v>130.85567571809838</v>
      </c>
      <c r="V8" s="3">
        <f t="shared" si="6"/>
        <v>30.321787170535114</v>
      </c>
      <c r="W8" s="3">
        <f t="shared" si="7"/>
        <v>121.28714868214045</v>
      </c>
      <c r="Y8" s="2">
        <f t="shared" si="8"/>
        <v>121.28714868214045</v>
      </c>
      <c r="Z8" s="3">
        <f>'growth_acc_Table_2002_B&amp;L'!W8</f>
        <v>123.03082124764614</v>
      </c>
      <c r="AA8" s="3">
        <f t="shared" si="9"/>
        <v>1.7436725655056904</v>
      </c>
      <c r="AB8" s="3">
        <f t="shared" si="10"/>
        <v>1.437640000982599</v>
      </c>
      <c r="AD8" s="2">
        <v>9969.31</v>
      </c>
    </row>
    <row r="9" spans="1:30" s="2" customFormat="1" ht="12.75">
      <c r="A9" s="2" t="s">
        <v>478</v>
      </c>
      <c r="C9" s="35">
        <v>23294.3053972865</v>
      </c>
      <c r="D9" s="3">
        <f t="shared" si="0"/>
        <v>127.10375619188355</v>
      </c>
      <c r="E9" s="3"/>
      <c r="F9" s="48">
        <v>0.51313433265499</v>
      </c>
      <c r="G9" s="47">
        <f t="shared" si="1"/>
        <v>51.313433265499</v>
      </c>
      <c r="H9" s="16">
        <f t="shared" si="2"/>
        <v>1.193335657337186</v>
      </c>
      <c r="I9" s="3"/>
      <c r="J9" s="35">
        <v>1492</v>
      </c>
      <c r="K9" s="16">
        <f t="shared" si="3"/>
        <v>0.8654292343387471</v>
      </c>
      <c r="N9" s="2">
        <v>1.18028174960004</v>
      </c>
      <c r="O9" s="16">
        <f t="shared" si="4"/>
        <v>1.1601154625151393</v>
      </c>
      <c r="Q9" s="15">
        <f>growth_acc_Table_1990!Q9</f>
        <v>2.636470448</v>
      </c>
      <c r="R9" s="15">
        <f>growth_acc_Table_1990!R9</f>
        <v>1.5150898509618649</v>
      </c>
      <c r="S9" s="15">
        <f>growth_acc_Table_1990!S9</f>
        <v>1.049148371224062</v>
      </c>
      <c r="U9" s="3">
        <f t="shared" si="5"/>
        <v>101.11744318996283</v>
      </c>
      <c r="V9" s="3">
        <f t="shared" si="6"/>
        <v>25.31501888997834</v>
      </c>
      <c r="W9" s="3">
        <f t="shared" si="7"/>
        <v>101.26007555991336</v>
      </c>
      <c r="Y9" s="2">
        <f t="shared" si="8"/>
        <v>101.26007555991336</v>
      </c>
      <c r="Z9" s="3">
        <f>'growth_acc_Table_2002_B&amp;L'!W9</f>
        <v>104.50464215636075</v>
      </c>
      <c r="AA9" s="3">
        <f t="shared" si="9"/>
        <v>3.2445665964473847</v>
      </c>
      <c r="AB9" s="3">
        <f t="shared" si="10"/>
        <v>3.2041913641745663</v>
      </c>
      <c r="AD9" s="2">
        <v>5140.954</v>
      </c>
    </row>
    <row r="10" spans="1:30" s="2" customFormat="1" ht="12.75">
      <c r="A10" s="2" t="s">
        <v>479</v>
      </c>
      <c r="C10" s="35">
        <v>21088.6991798429</v>
      </c>
      <c r="D10" s="3">
        <f t="shared" si="0"/>
        <v>115.06901936947074</v>
      </c>
      <c r="E10" s="3"/>
      <c r="F10" s="48">
        <v>0.49995678271693705</v>
      </c>
      <c r="G10" s="47">
        <f t="shared" si="1"/>
        <v>49.995678271693706</v>
      </c>
      <c r="H10" s="16">
        <f t="shared" si="2"/>
        <v>1.16269019236497</v>
      </c>
      <c r="I10" s="3"/>
      <c r="J10" s="35">
        <v>1677.31298426861</v>
      </c>
      <c r="K10" s="16">
        <f t="shared" si="3"/>
        <v>0.9729193644249479</v>
      </c>
      <c r="N10" s="2">
        <v>1.12924941874273</v>
      </c>
      <c r="O10" s="16">
        <f t="shared" si="4"/>
        <v>1.109955069765005</v>
      </c>
      <c r="Q10" s="15">
        <f>growth_acc_Table_1990!Q10</f>
        <v>3.130372332</v>
      </c>
      <c r="R10" s="15">
        <f>growth_acc_Table_1990!R10</f>
        <v>1.6307909179656663</v>
      </c>
      <c r="S10" s="15">
        <f>growth_acc_Table_1990!S10</f>
        <v>1.129267438696437</v>
      </c>
      <c r="U10" s="3">
        <f t="shared" si="5"/>
        <v>81.15501277229757</v>
      </c>
      <c r="V10" s="3">
        <f t="shared" si="6"/>
        <v>21.703048718474513</v>
      </c>
      <c r="W10" s="3">
        <f t="shared" si="7"/>
        <v>86.81219487389805</v>
      </c>
      <c r="Y10" s="2">
        <f t="shared" si="8"/>
        <v>86.81219487389805</v>
      </c>
      <c r="Z10" s="3">
        <f>'growth_acc_Table_2002_B&amp;L'!W10</f>
        <v>91.605035941661</v>
      </c>
      <c r="AA10" s="3">
        <f t="shared" si="9"/>
        <v>4.79284106776295</v>
      </c>
      <c r="AB10" s="3">
        <f t="shared" si="10"/>
        <v>5.52093064197369</v>
      </c>
      <c r="AD10" s="2">
        <v>4986.431</v>
      </c>
    </row>
    <row r="11" spans="1:30" s="2" customFormat="1" ht="12.75">
      <c r="A11" s="2" t="s">
        <v>480</v>
      </c>
      <c r="C11" s="35">
        <v>21176.2527732803</v>
      </c>
      <c r="D11" s="3">
        <f t="shared" si="0"/>
        <v>115.54674945861461</v>
      </c>
      <c r="E11" s="3"/>
      <c r="F11" s="48">
        <v>0.393142446533288</v>
      </c>
      <c r="G11" s="47">
        <f t="shared" si="1"/>
        <v>39.3142446533288</v>
      </c>
      <c r="H11" s="16">
        <f t="shared" si="2"/>
        <v>0.9142847593797395</v>
      </c>
      <c r="I11" s="3"/>
      <c r="J11" s="35">
        <v>1558.07613804334</v>
      </c>
      <c r="K11" s="16">
        <f t="shared" si="3"/>
        <v>0.9037564605819838</v>
      </c>
      <c r="N11" s="2">
        <v>0.976747778746831</v>
      </c>
      <c r="O11" s="16">
        <f t="shared" si="4"/>
        <v>0.9600590718999935</v>
      </c>
      <c r="Q11" s="15">
        <f>growth_acc_Table_1990!Q11</f>
        <v>2.680512812</v>
      </c>
      <c r="R11" s="15">
        <f>growth_acc_Table_1990!R11</f>
        <v>1.5258855198290058</v>
      </c>
      <c r="S11" s="15">
        <f>growth_acc_Table_1990!S11</f>
        <v>1.056624006019612</v>
      </c>
      <c r="U11" s="3">
        <f t="shared" si="5"/>
        <v>137.84988495905606</v>
      </c>
      <c r="V11" s="3">
        <f t="shared" si="6"/>
        <v>31.44738123313459</v>
      </c>
      <c r="W11" s="3">
        <f t="shared" si="7"/>
        <v>125.78952493253837</v>
      </c>
      <c r="Y11" s="2">
        <f t="shared" si="8"/>
        <v>125.78952493253837</v>
      </c>
      <c r="Z11" s="3">
        <f>'growth_acc_Table_2002_B&amp;L'!W11</f>
        <v>117.53953629279574</v>
      </c>
      <c r="AA11" s="3">
        <f t="shared" si="9"/>
        <v>-8.249988639742625</v>
      </c>
      <c r="AB11" s="3">
        <f t="shared" si="10"/>
        <v>-6.558565702642681</v>
      </c>
      <c r="AD11" s="2">
        <v>56735.161</v>
      </c>
    </row>
    <row r="12" spans="1:30" s="2" customFormat="1" ht="12.75">
      <c r="A12" s="2" t="s">
        <v>481</v>
      </c>
      <c r="C12" s="35">
        <v>22132.2098335901</v>
      </c>
      <c r="D12" s="3">
        <f t="shared" si="0"/>
        <v>120.76286262667158</v>
      </c>
      <c r="E12" s="3"/>
      <c r="F12" s="48">
        <v>0.469692974194764</v>
      </c>
      <c r="G12" s="47">
        <f t="shared" si="1"/>
        <v>46.969297419476405</v>
      </c>
      <c r="H12" s="16">
        <f t="shared" si="2"/>
        <v>1.0923092423134046</v>
      </c>
      <c r="I12" s="3"/>
      <c r="J12" s="35">
        <v>1597.60365613277</v>
      </c>
      <c r="K12" s="16">
        <f t="shared" si="3"/>
        <v>0.9266842552974305</v>
      </c>
      <c r="N12" s="2">
        <v>1.12924941874273</v>
      </c>
      <c r="O12" s="16">
        <f t="shared" si="4"/>
        <v>1.109955069765005</v>
      </c>
      <c r="Q12" s="15">
        <f>growth_acc_Table_1990!Q12</f>
        <v>2.32</v>
      </c>
      <c r="R12" s="15">
        <f>growth_acc_Table_1990!R12</f>
        <v>1.4342924350727</v>
      </c>
      <c r="S12" s="15">
        <f>growth_acc_Table_1990!S12</f>
        <v>0.9931988991677251</v>
      </c>
      <c r="U12" s="3">
        <f t="shared" si="5"/>
        <v>108.22170651084107</v>
      </c>
      <c r="V12" s="3">
        <f t="shared" si="6"/>
        <v>26.547282083097695</v>
      </c>
      <c r="W12" s="3">
        <f t="shared" si="7"/>
        <v>106.18912833239078</v>
      </c>
      <c r="Y12" s="2">
        <f t="shared" si="8"/>
        <v>106.18912833239078</v>
      </c>
      <c r="Z12" s="3">
        <f>'growth_acc_Table_2002_B&amp;L'!W12</f>
        <v>113.1695573377647</v>
      </c>
      <c r="AA12" s="3">
        <f t="shared" si="9"/>
        <v>6.980429005373921</v>
      </c>
      <c r="AB12" s="3">
        <f t="shared" si="10"/>
        <v>6.573581603875627</v>
      </c>
      <c r="AD12" s="2">
        <v>79635</v>
      </c>
    </row>
    <row r="13" spans="1:30" s="2" customFormat="1" ht="12.75">
      <c r="A13" s="2" t="s">
        <v>482</v>
      </c>
      <c r="C13" s="35">
        <v>12987.0154497894</v>
      </c>
      <c r="D13" s="3">
        <f t="shared" si="0"/>
        <v>70.8627459474513</v>
      </c>
      <c r="E13" s="3"/>
      <c r="F13" s="48">
        <v>0.366119233585154</v>
      </c>
      <c r="G13" s="47">
        <f t="shared" si="1"/>
        <v>36.611923358515405</v>
      </c>
      <c r="H13" s="16">
        <f t="shared" si="2"/>
        <v>0.8514400781050093</v>
      </c>
      <c r="I13" s="3"/>
      <c r="J13" s="35">
        <v>1912</v>
      </c>
      <c r="K13" s="16">
        <f t="shared" si="3"/>
        <v>1.1090487238979119</v>
      </c>
      <c r="N13" s="2">
        <v>0.986662918481024</v>
      </c>
      <c r="O13" s="16">
        <f t="shared" si="4"/>
        <v>0.9698048016145583</v>
      </c>
      <c r="Q13" s="15">
        <f>growth_acc_Table_1990!Q13</f>
        <v>2.356783308</v>
      </c>
      <c r="R13" s="15">
        <f>growth_acc_Table_1990!R13</f>
        <v>1.4439945890027626</v>
      </c>
      <c r="S13" s="15">
        <f>growth_acc_Table_1990!S13</f>
        <v>0.9999173119315806</v>
      </c>
      <c r="U13" s="3">
        <f t="shared" si="5"/>
        <v>77.38643572562378</v>
      </c>
      <c r="V13" s="3">
        <f t="shared" si="6"/>
        <v>20.9925594146278</v>
      </c>
      <c r="W13" s="3">
        <f t="shared" si="7"/>
        <v>83.9702376585112</v>
      </c>
      <c r="Y13" s="2">
        <f t="shared" si="8"/>
        <v>83.9702376585112</v>
      </c>
      <c r="Z13" s="3">
        <f>'growth_acc_Table_2002_B&amp;L'!W13</f>
        <v>82.58959462859542</v>
      </c>
      <c r="AA13" s="3">
        <f t="shared" si="9"/>
        <v>-1.380643029915774</v>
      </c>
      <c r="AB13" s="3">
        <f t="shared" si="10"/>
        <v>-1.6442052189140521</v>
      </c>
      <c r="AD13" s="2">
        <v>10157.893</v>
      </c>
    </row>
    <row r="14" spans="1:30" s="2" customFormat="1" ht="12.75">
      <c r="A14" s="2" t="s">
        <v>483</v>
      </c>
      <c r="C14" s="35">
        <v>15235.9278011975</v>
      </c>
      <c r="D14" s="3">
        <f t="shared" si="0"/>
        <v>83.1337796758744</v>
      </c>
      <c r="E14" s="3"/>
      <c r="F14" s="48">
        <v>0.327974459836953</v>
      </c>
      <c r="G14" s="47">
        <f t="shared" si="1"/>
        <v>32.7974459836953</v>
      </c>
      <c r="H14" s="16">
        <f t="shared" si="2"/>
        <v>0.7627313019464024</v>
      </c>
      <c r="I14" s="3"/>
      <c r="J14" s="35">
        <v>1922</v>
      </c>
      <c r="K14" s="16">
        <f t="shared" si="3"/>
        <v>1.1148491879350348</v>
      </c>
      <c r="N14" s="2">
        <v>1.05644889067151</v>
      </c>
      <c r="O14" s="16">
        <f t="shared" si="4"/>
        <v>1.0383984110915063</v>
      </c>
      <c r="Q14" s="15">
        <f>growth_acc_Table_1990!Q14</f>
        <v>2.492297408</v>
      </c>
      <c r="R14" s="15">
        <f>growth_acc_Table_1990!R14</f>
        <v>1.479010887724944</v>
      </c>
      <c r="S14" s="15">
        <f>growth_acc_Table_1990!S14</f>
        <v>1.024164911997906</v>
      </c>
      <c r="U14" s="3">
        <f t="shared" si="5"/>
        <v>91.92971774993913</v>
      </c>
      <c r="V14" s="3">
        <f t="shared" si="6"/>
        <v>23.68204209268083</v>
      </c>
      <c r="W14" s="3">
        <f t="shared" si="7"/>
        <v>94.72816837072332</v>
      </c>
      <c r="Y14" s="2">
        <f t="shared" si="8"/>
        <v>94.72816837072332</v>
      </c>
      <c r="Z14" s="3">
        <f>'growth_acc_Table_2002_B&amp;L'!W14</f>
        <v>118.25903531277264</v>
      </c>
      <c r="AA14" s="3">
        <f t="shared" si="9"/>
        <v>23.530866942049315</v>
      </c>
      <c r="AB14" s="3">
        <f t="shared" si="10"/>
        <v>24.840411618601255</v>
      </c>
      <c r="AD14" s="2">
        <v>3508.2</v>
      </c>
    </row>
    <row r="15" spans="1:30" s="2" customFormat="1" ht="12.75">
      <c r="A15" s="2" t="s">
        <v>484</v>
      </c>
      <c r="C15" s="35">
        <v>21387.4447024074</v>
      </c>
      <c r="D15" s="3">
        <f t="shared" si="0"/>
        <v>116.69910352162056</v>
      </c>
      <c r="E15" s="3"/>
      <c r="F15" s="48">
        <v>0.398455235428103</v>
      </c>
      <c r="G15" s="47">
        <f t="shared" si="1"/>
        <v>39.8455235428103</v>
      </c>
      <c r="H15" s="16">
        <f t="shared" si="2"/>
        <v>0.9266400823909373</v>
      </c>
      <c r="I15" s="3"/>
      <c r="J15" s="35">
        <v>1674</v>
      </c>
      <c r="K15" s="16">
        <f t="shared" si="3"/>
        <v>0.9709976798143851</v>
      </c>
      <c r="N15" s="2">
        <v>0.8479557559181871</v>
      </c>
      <c r="O15" s="16">
        <f t="shared" si="4"/>
        <v>0.8334675888216995</v>
      </c>
      <c r="Q15" s="15">
        <f>growth_acc_Table_1990!Q15</f>
        <v>2.544690188</v>
      </c>
      <c r="R15" s="15">
        <f>growth_acc_Table_1990!R15</f>
        <v>1.4922566918022466</v>
      </c>
      <c r="S15" s="15">
        <f>growth_acc_Table_1990!S15</f>
        <v>1.033337182384664</v>
      </c>
      <c r="U15" s="3">
        <f t="shared" si="5"/>
        <v>150.5939320100066</v>
      </c>
      <c r="V15" s="3">
        <f t="shared" si="6"/>
        <v>33.455323293429004</v>
      </c>
      <c r="W15" s="3">
        <f t="shared" si="7"/>
        <v>133.82129317371601</v>
      </c>
      <c r="Y15" s="2">
        <f t="shared" si="8"/>
        <v>133.82129317371601</v>
      </c>
      <c r="Z15" s="3">
        <f>'growth_acc_Table_2002_B&amp;L'!W15</f>
        <v>122.9648200296225</v>
      </c>
      <c r="AA15" s="3">
        <f t="shared" si="9"/>
        <v>-10.856473144093513</v>
      </c>
      <c r="AB15" s="3">
        <f t="shared" si="10"/>
        <v>-8.112664947872322</v>
      </c>
      <c r="AD15" s="2">
        <v>56742.886</v>
      </c>
    </row>
    <row r="16" spans="1:30" s="2" customFormat="1" ht="12.75">
      <c r="A16" s="2" t="s">
        <v>485</v>
      </c>
      <c r="C16" s="35">
        <v>31879.6941588373</v>
      </c>
      <c r="D16" s="3">
        <f t="shared" si="0"/>
        <v>173.9493324539603</v>
      </c>
      <c r="E16" s="3"/>
      <c r="F16" s="48">
        <v>0.494686506502417</v>
      </c>
      <c r="G16" s="47">
        <f t="shared" si="1"/>
        <v>49.4686506502417</v>
      </c>
      <c r="H16" s="16">
        <f t="shared" si="2"/>
        <v>1.1504337360521326</v>
      </c>
      <c r="I16" s="3"/>
      <c r="J16" s="35">
        <v>1638</v>
      </c>
      <c r="K16" s="16">
        <f t="shared" si="3"/>
        <v>0.9501160092807425</v>
      </c>
      <c r="O16" s="2">
        <v>1</v>
      </c>
      <c r="Q16" s="15" t="str">
        <f>growth_acc_Table_1990!Q16</f>
        <v>na</v>
      </c>
      <c r="R16" s="15" t="str">
        <f>growth_acc_Table_1990!R16</f>
        <v>na</v>
      </c>
      <c r="S16" s="15">
        <f>growth_acc_Table_1990!S16</f>
        <v>1</v>
      </c>
      <c r="U16" s="3">
        <f t="shared" si="5"/>
        <v>159.141893749511</v>
      </c>
      <c r="V16" s="3">
        <f t="shared" si="6"/>
        <v>34.77356085364168</v>
      </c>
      <c r="W16" s="3">
        <f t="shared" si="7"/>
        <v>139.09424341456673</v>
      </c>
      <c r="Y16" s="2">
        <f t="shared" si="8"/>
        <v>139.09424341456673</v>
      </c>
      <c r="Z16" s="3">
        <f>'growth_acc_Table_2002_B&amp;L'!W16</f>
        <v>134.71579258694538</v>
      </c>
      <c r="AA16" s="3">
        <f t="shared" si="9"/>
        <v>-4.37845082762135</v>
      </c>
      <c r="AB16" s="3">
        <f t="shared" si="10"/>
        <v>-3.1478303631671456</v>
      </c>
      <c r="AD16" s="2">
        <v>0</v>
      </c>
    </row>
    <row r="17" spans="1:30" s="2" customFormat="1" ht="12.75">
      <c r="A17" s="2" t="s">
        <v>486</v>
      </c>
      <c r="C17" s="35">
        <v>21788.6646563662</v>
      </c>
      <c r="D17" s="3">
        <f t="shared" si="0"/>
        <v>118.88833227678397</v>
      </c>
      <c r="E17" s="3"/>
      <c r="F17" s="48">
        <v>0.41935563698917405</v>
      </c>
      <c r="G17" s="47">
        <f t="shared" si="1"/>
        <v>41.935563698917406</v>
      </c>
      <c r="H17" s="16">
        <f t="shared" si="2"/>
        <v>0.9752456674166838</v>
      </c>
      <c r="I17" s="3"/>
      <c r="J17" s="35">
        <v>1414.34924078091</v>
      </c>
      <c r="K17" s="16">
        <f t="shared" si="3"/>
        <v>0.8203881907081844</v>
      </c>
      <c r="N17" s="2">
        <v>1.06438075656964</v>
      </c>
      <c r="O17" s="16">
        <f>N17/1.017383</f>
        <v>1.0461947531751956</v>
      </c>
      <c r="Q17" s="15">
        <f>growth_acc_Table_1990!Q17</f>
        <v>2.5303472</v>
      </c>
      <c r="R17" s="15">
        <f>growth_acc_Table_1990!R17</f>
        <v>1.4886461500736292</v>
      </c>
      <c r="S17" s="15">
        <f>growth_acc_Table_1990!S17</f>
        <v>1.0308370046087978</v>
      </c>
      <c r="U17" s="3">
        <f t="shared" si="5"/>
        <v>137.7854209026523</v>
      </c>
      <c r="V17" s="3">
        <f t="shared" si="6"/>
        <v>31.43708628372611</v>
      </c>
      <c r="W17" s="3">
        <f t="shared" si="7"/>
        <v>125.74834513490445</v>
      </c>
      <c r="Y17" s="2">
        <f t="shared" si="8"/>
        <v>125.74834513490445</v>
      </c>
      <c r="Z17" s="3">
        <f>'growth_acc_Table_2002_B&amp;L'!W17</f>
        <v>114.19301336378902</v>
      </c>
      <c r="AA17" s="3">
        <f t="shared" si="9"/>
        <v>-11.555331771115434</v>
      </c>
      <c r="AB17" s="3">
        <f t="shared" si="10"/>
        <v>-9.18925156328596</v>
      </c>
      <c r="AD17" s="2">
        <v>14951.51</v>
      </c>
    </row>
    <row r="18" spans="1:30" s="2" customFormat="1" ht="12.75">
      <c r="A18" s="2" t="s">
        <v>487</v>
      </c>
      <c r="C18" s="35">
        <v>13483.4820722603</v>
      </c>
      <c r="D18" s="3">
        <f t="shared" si="0"/>
        <v>73.57168152049053</v>
      </c>
      <c r="E18" s="3"/>
      <c r="F18" s="48">
        <v>0.469429204119972</v>
      </c>
      <c r="G18" s="47">
        <f t="shared" si="1"/>
        <v>46.9429204119972</v>
      </c>
      <c r="H18" s="16">
        <f t="shared" si="2"/>
        <v>1.0916958235348186</v>
      </c>
      <c r="I18" s="3"/>
      <c r="J18" s="35">
        <v>1882</v>
      </c>
      <c r="K18" s="16">
        <f t="shared" si="3"/>
        <v>1.091647331786543</v>
      </c>
      <c r="N18" s="2">
        <v>0.704859477187152</v>
      </c>
      <c r="O18" s="16">
        <f>N18/1.017383</f>
        <v>0.6928162522738753</v>
      </c>
      <c r="Q18" s="15">
        <f>growth_acc_Table_1990!Q18</f>
        <v>2.0754432</v>
      </c>
      <c r="R18" s="15">
        <f>growth_acc_Table_1990!R18</f>
        <v>1.367428574705537</v>
      </c>
      <c r="S18" s="15">
        <f>growth_acc_Table_1990!S18</f>
        <v>0.9468979420638102</v>
      </c>
      <c r="U18" s="3">
        <f t="shared" si="5"/>
        <v>94.10342625353164</v>
      </c>
      <c r="V18" s="3">
        <f t="shared" si="6"/>
        <v>24.072644665500093</v>
      </c>
      <c r="W18" s="3">
        <f t="shared" si="7"/>
        <v>96.29057866200037</v>
      </c>
      <c r="Y18" s="2">
        <f t="shared" si="8"/>
        <v>96.29057866200037</v>
      </c>
      <c r="Z18" s="3">
        <f>'growth_acc_Table_2002_B&amp;L'!W18</f>
        <v>99.6717262852748</v>
      </c>
      <c r="AA18" s="3">
        <f t="shared" si="9"/>
        <v>3.3811476232744297</v>
      </c>
      <c r="AB18" s="3">
        <f t="shared" si="10"/>
        <v>3.5114002535418853</v>
      </c>
      <c r="AD18" s="2">
        <v>9922.689</v>
      </c>
    </row>
    <row r="19" spans="1:30" s="2" customFormat="1" ht="12.75">
      <c r="A19" s="2" t="s">
        <v>488</v>
      </c>
      <c r="C19" s="35">
        <v>15360.987818224</v>
      </c>
      <c r="D19" s="3">
        <f t="shared" si="0"/>
        <v>83.81616095500628</v>
      </c>
      <c r="E19" s="3"/>
      <c r="F19" s="48">
        <v>0.327048246503137</v>
      </c>
      <c r="G19" s="47">
        <f t="shared" si="1"/>
        <v>32.704824650313704</v>
      </c>
      <c r="H19" s="16">
        <f t="shared" si="2"/>
        <v>0.7605773174491559</v>
      </c>
      <c r="I19" s="3"/>
      <c r="J19" s="35">
        <v>1823.9</v>
      </c>
      <c r="K19" s="16">
        <f t="shared" si="3"/>
        <v>1.0579466357308585</v>
      </c>
      <c r="N19" s="2">
        <v>0.8419818513601891</v>
      </c>
      <c r="O19" s="16">
        <f>N19/1.017383</f>
        <v>0.8275957543621125</v>
      </c>
      <c r="Q19" s="15">
        <f>growth_acc_Table_1990!Q19</f>
        <v>2.333801648</v>
      </c>
      <c r="R19" s="15">
        <f>growth_acc_Table_1990!R19</f>
        <v>1.4379430613624156</v>
      </c>
      <c r="S19" s="15">
        <f>growth_acc_Table_1990!S19</f>
        <v>0.9957268341435757</v>
      </c>
      <c r="U19" s="3">
        <f t="shared" si="5"/>
        <v>126.40439327072494</v>
      </c>
      <c r="V19" s="3">
        <f t="shared" si="6"/>
        <v>29.59603402165368</v>
      </c>
      <c r="W19" s="3">
        <f t="shared" si="7"/>
        <v>118.38413608661472</v>
      </c>
      <c r="Y19" s="2">
        <f t="shared" si="8"/>
        <v>118.38413608661472</v>
      </c>
      <c r="Z19" s="3">
        <f>'growth_acc_Table_2002_B&amp;L'!W19</f>
        <v>101.35550660300834</v>
      </c>
      <c r="AA19" s="3">
        <f t="shared" si="9"/>
        <v>-17.02862948360638</v>
      </c>
      <c r="AB19" s="3">
        <f t="shared" si="10"/>
        <v>-14.384215695207281</v>
      </c>
      <c r="AD19" s="2">
        <v>39350.769</v>
      </c>
    </row>
    <row r="20" spans="1:30" s="2" customFormat="1" ht="12.75">
      <c r="A20" s="2" t="s">
        <v>489</v>
      </c>
      <c r="C20" s="35">
        <v>21573.8267192871</v>
      </c>
      <c r="D20" s="3">
        <f t="shared" si="0"/>
        <v>117.71608402513831</v>
      </c>
      <c r="E20" s="3"/>
      <c r="F20" s="48">
        <v>0.527290958286179</v>
      </c>
      <c r="G20" s="47">
        <f t="shared" si="1"/>
        <v>52.7290958286179</v>
      </c>
      <c r="H20" s="16">
        <f t="shared" si="2"/>
        <v>1.2262580425259977</v>
      </c>
      <c r="I20" s="3"/>
      <c r="J20" s="35">
        <v>1546.3310593384</v>
      </c>
      <c r="K20" s="16">
        <f t="shared" si="3"/>
        <v>0.8969437699178655</v>
      </c>
      <c r="N20" s="2">
        <v>1.1361816160725</v>
      </c>
      <c r="O20" s="16">
        <f>N20/1.017383</f>
        <v>1.1167688236116586</v>
      </c>
      <c r="Q20" s="15">
        <f>growth_acc_Table_1990!Q20</f>
        <v>2.384509932</v>
      </c>
      <c r="R20" s="15">
        <f>growth_acc_Table_1990!R20</f>
        <v>1.4512508487190412</v>
      </c>
      <c r="S20" s="15">
        <f>growth_acc_Table_1990!S20</f>
        <v>1.0049420258504809</v>
      </c>
      <c r="U20" s="3">
        <f t="shared" si="5"/>
        <v>95.36399362630273</v>
      </c>
      <c r="V20" s="3">
        <f t="shared" si="6"/>
        <v>24.297920178889225</v>
      </c>
      <c r="W20" s="3">
        <f t="shared" si="7"/>
        <v>97.1916807155569</v>
      </c>
      <c r="Y20" s="2">
        <f t="shared" si="8"/>
        <v>97.1916807155569</v>
      </c>
      <c r="Z20" s="3">
        <f>'growth_acc_Table_2002_B&amp;L'!W20</f>
        <v>92.7189028534155</v>
      </c>
      <c r="AA20" s="3">
        <f t="shared" si="9"/>
        <v>-4.472777862141399</v>
      </c>
      <c r="AB20" s="3">
        <f t="shared" si="10"/>
        <v>-4.60201719860316</v>
      </c>
      <c r="AD20" s="2">
        <v>8558.842</v>
      </c>
    </row>
    <row r="21" spans="1:30" s="2" customFormat="1" ht="12.75">
      <c r="A21" s="2" t="s">
        <v>490</v>
      </c>
      <c r="C21" s="35">
        <v>19807.3300205423</v>
      </c>
      <c r="D21" s="3">
        <f t="shared" si="0"/>
        <v>108.07731773090141</v>
      </c>
      <c r="E21" s="3"/>
      <c r="F21" s="1">
        <v>0.465097615623328</v>
      </c>
      <c r="G21" s="47">
        <f>F33*100</f>
        <v>42.3532826771464</v>
      </c>
      <c r="H21" s="16">
        <f t="shared" si="2"/>
        <v>1.0816223619147163</v>
      </c>
      <c r="I21" s="3"/>
      <c r="J21" s="35">
        <v>1698.04777224897</v>
      </c>
      <c r="K21" s="16">
        <f t="shared" si="3"/>
        <v>0.9849465036246926</v>
      </c>
      <c r="N21" s="2">
        <v>1.07383159361241</v>
      </c>
      <c r="O21" s="16">
        <f>N21/1.017383</f>
        <v>1.0554841132714132</v>
      </c>
      <c r="Q21" s="15">
        <f>growth_acc_Table_1990!Q21</f>
        <v>1.787820012</v>
      </c>
      <c r="R21" s="15">
        <f>growth_acc_Table_1990!R21</f>
        <v>1.2827403878194048</v>
      </c>
      <c r="S21" s="15">
        <f>growth_acc_Table_1990!S21</f>
        <v>0.8882542429610162</v>
      </c>
      <c r="U21" s="3">
        <f t="shared" si="5"/>
        <v>108.2074757300151</v>
      </c>
      <c r="V21" s="3">
        <f t="shared" si="6"/>
        <v>26.544838421728855</v>
      </c>
      <c r="W21" s="3">
        <f t="shared" si="7"/>
        <v>106.17935368691542</v>
      </c>
      <c r="Y21" s="2">
        <f t="shared" si="8"/>
        <v>106.17935368691542</v>
      </c>
      <c r="Z21" s="3">
        <f>'growth_acc_Table_2002_B&amp;L'!W21</f>
        <v>108.86128197422454</v>
      </c>
      <c r="AA21" s="3">
        <f t="shared" si="9"/>
        <v>2.6819282873091197</v>
      </c>
      <c r="AB21" s="3">
        <f t="shared" si="10"/>
        <v>2.525847252015828</v>
      </c>
      <c r="AD21" s="2">
        <v>57493.307</v>
      </c>
    </row>
    <row r="22" spans="4:28" s="2" customFormat="1" ht="12.75">
      <c r="D22" s="3"/>
      <c r="E22" s="3"/>
      <c r="G22" s="3"/>
      <c r="H22" s="16"/>
      <c r="I22" s="3"/>
      <c r="K22" s="16"/>
      <c r="U22" s="3"/>
      <c r="V22" s="3"/>
      <c r="W22" s="3"/>
      <c r="Y22" s="5"/>
      <c r="Z22" s="3"/>
      <c r="AA22" s="3"/>
      <c r="AB22" s="3"/>
    </row>
    <row r="23" spans="1:30" s="2" customFormat="1" ht="12.75">
      <c r="A23" s="2" t="s">
        <v>491</v>
      </c>
      <c r="C23" s="35">
        <v>13231.2321168815</v>
      </c>
      <c r="D23" s="3">
        <f aca="true" t="shared" si="11" ref="D23:D31">C23/18327*100</f>
        <v>72.19529719474819</v>
      </c>
      <c r="E23" s="3"/>
      <c r="F23" s="1">
        <v>0.47585613246662106</v>
      </c>
      <c r="G23" s="47">
        <f>F37*100</f>
        <v>47.492144284487</v>
      </c>
      <c r="H23" s="16">
        <f aca="true" t="shared" si="12" ref="H23:H31">F23/0.43</f>
        <v>1.1066421685270258</v>
      </c>
      <c r="I23" s="3"/>
      <c r="J23" s="1">
        <v>2094.41747728029</v>
      </c>
      <c r="K23" s="16">
        <f aca="true" t="shared" si="13" ref="K23:K31">J23/1724</f>
        <v>1.2148593255686135</v>
      </c>
      <c r="M23" s="1"/>
      <c r="N23" s="1">
        <v>1</v>
      </c>
      <c r="O23" s="16">
        <f aca="true" t="shared" si="14" ref="O23:O31">N23/1.017383</f>
        <v>0.9829140058365434</v>
      </c>
      <c r="Q23" s="15">
        <f>growth_acc_Table_1990!Q23</f>
        <v>2.358175407331382</v>
      </c>
      <c r="R23" s="15">
        <f>growth_acc_Table_1990!R23</f>
        <v>1.4443600710715712</v>
      </c>
      <c r="S23" s="15">
        <f>growth_acc_Table_1990!S23</f>
        <v>1.000170395877037</v>
      </c>
      <c r="U23" s="3">
        <f aca="true" t="shared" si="15" ref="U23:U31">D23/H23/K23/O23/S23</f>
        <v>54.624337478975015</v>
      </c>
      <c r="V23" s="3">
        <f aca="true" t="shared" si="16" ref="V23:V31">U23^0.7</f>
        <v>16.45016762892384</v>
      </c>
      <c r="W23" s="3">
        <f aca="true" t="shared" si="17" ref="W23:W31">V23/25*100</f>
        <v>65.80067051569536</v>
      </c>
      <c r="Y23" s="2">
        <f aca="true" t="shared" si="18" ref="Y23:Y31">W23</f>
        <v>65.80067051569536</v>
      </c>
      <c r="Z23" s="3">
        <f>'growth_acc_Table_2002_B&amp;L'!W23</f>
        <v>69.09835813299505</v>
      </c>
      <c r="AA23" s="3">
        <f aca="true" t="shared" si="19" ref="AA23:AA31">Z23-Y23</f>
        <v>3.2976876172996867</v>
      </c>
      <c r="AB23" s="3">
        <f aca="true" t="shared" si="20" ref="AB23:AB31">(Z23-Y23)/Y23*100</f>
        <v>5.011632239390468</v>
      </c>
      <c r="AD23" s="35">
        <v>681.349</v>
      </c>
    </row>
    <row r="24" spans="1:30" s="2" customFormat="1" ht="12.75">
      <c r="A24" s="2" t="s">
        <v>492</v>
      </c>
      <c r="C24" s="1">
        <v>13940.5976235761</v>
      </c>
      <c r="D24" s="3">
        <f t="shared" si="11"/>
        <v>76.0659007124794</v>
      </c>
      <c r="E24" s="3"/>
      <c r="F24" s="1">
        <v>0.48450392520927804</v>
      </c>
      <c r="G24" s="47">
        <f>F37*100</f>
        <v>47.492144284487</v>
      </c>
      <c r="H24" s="16">
        <f t="shared" si="12"/>
        <v>1.1267533144401816</v>
      </c>
      <c r="I24" s="3"/>
      <c r="J24" s="1">
        <v>1994.23142594102</v>
      </c>
      <c r="K24" s="16">
        <f t="shared" si="13"/>
        <v>1.1567467667871345</v>
      </c>
      <c r="M24" s="1"/>
      <c r="N24" s="2">
        <v>1.1223595169044</v>
      </c>
      <c r="O24" s="16">
        <f t="shared" si="14"/>
        <v>1.1031828887492716</v>
      </c>
      <c r="Q24" s="15">
        <f>growth_acc_Table_1990!Q24</f>
        <v>2.7</v>
      </c>
      <c r="R24" s="15">
        <f>growth_acc_Table_1990!R24</f>
        <v>1.5306298713225697</v>
      </c>
      <c r="S24" s="15">
        <f>growth_acc_Table_1990!S24</f>
        <v>1.0599093086297686</v>
      </c>
      <c r="U24" s="3">
        <f t="shared" si="15"/>
        <v>49.91219281596274</v>
      </c>
      <c r="V24" s="3">
        <f t="shared" si="16"/>
        <v>15.443461695503945</v>
      </c>
      <c r="W24" s="3">
        <f t="shared" si="17"/>
        <v>61.77384678201578</v>
      </c>
      <c r="Y24" s="2">
        <f t="shared" si="18"/>
        <v>61.77384678201578</v>
      </c>
      <c r="Z24" s="3">
        <f>'growth_acc_Table_2002_B&amp;L'!W24</f>
        <v>57.34899606617423</v>
      </c>
      <c r="AA24" s="3">
        <f t="shared" si="19"/>
        <v>-4.424850715841551</v>
      </c>
      <c r="AB24" s="3">
        <f t="shared" si="20"/>
        <v>-7.16298392660526</v>
      </c>
      <c r="AD24" s="2">
        <v>10309.514</v>
      </c>
    </row>
    <row r="25" spans="1:30" s="2" customFormat="1" ht="12.75">
      <c r="A25" s="2" t="s">
        <v>493</v>
      </c>
      <c r="C25" s="35">
        <v>9111.19549873988</v>
      </c>
      <c r="D25" s="3">
        <f t="shared" si="11"/>
        <v>49.71460412909849</v>
      </c>
      <c r="E25" s="3"/>
      <c r="F25" s="46">
        <v>0.543079133306423</v>
      </c>
      <c r="G25" s="47">
        <f>F25*100</f>
        <v>54.3079133306423</v>
      </c>
      <c r="H25" s="16">
        <f t="shared" si="12"/>
        <v>1.2629747286195883</v>
      </c>
      <c r="I25" s="3"/>
      <c r="J25" s="35">
        <v>2130.56417300438</v>
      </c>
      <c r="K25" s="16">
        <f t="shared" si="13"/>
        <v>1.2358260864294548</v>
      </c>
      <c r="M25" s="1"/>
      <c r="N25" s="1">
        <v>1</v>
      </c>
      <c r="O25" s="16">
        <f t="shared" si="14"/>
        <v>0.9829140058365434</v>
      </c>
      <c r="Q25" s="15">
        <f>growth_acc_Table_1990!Q25</f>
        <v>2.358175407331382</v>
      </c>
      <c r="R25" s="15">
        <f>growth_acc_Table_1990!R25</f>
        <v>1.4443600710715712</v>
      </c>
      <c r="S25" s="15">
        <f>growth_acc_Table_1990!S25</f>
        <v>1.000170395877037</v>
      </c>
      <c r="U25" s="3">
        <f t="shared" si="15"/>
        <v>32.39980880564047</v>
      </c>
      <c r="V25" s="3">
        <f t="shared" si="16"/>
        <v>11.412471688854504</v>
      </c>
      <c r="W25" s="3">
        <f t="shared" si="17"/>
        <v>45.64988675541802</v>
      </c>
      <c r="Y25" s="2">
        <f t="shared" si="18"/>
        <v>45.64988675541802</v>
      </c>
      <c r="Z25" s="3">
        <f>'growth_acc_Table_2002_B&amp;L'!W25</f>
        <v>42.91172094940808</v>
      </c>
      <c r="AA25" s="3">
        <f t="shared" si="19"/>
        <v>-2.7381658060099383</v>
      </c>
      <c r="AB25" s="3">
        <f t="shared" si="20"/>
        <v>-5.998187510695096</v>
      </c>
      <c r="AD25" s="2">
        <v>1573.105</v>
      </c>
    </row>
    <row r="26" spans="1:30" s="2" customFormat="1" ht="12.75">
      <c r="A26" s="2" t="s">
        <v>494</v>
      </c>
      <c r="C26" s="35">
        <v>10870.7667018877</v>
      </c>
      <c r="D26" s="3">
        <f t="shared" si="11"/>
        <v>59.31558193860261</v>
      </c>
      <c r="E26" s="3"/>
      <c r="F26" s="46">
        <v>0.45704707912049103</v>
      </c>
      <c r="G26" s="47">
        <f>F26*100</f>
        <v>45.7047079120491</v>
      </c>
      <c r="H26" s="16">
        <f t="shared" si="12"/>
        <v>1.0629001840011418</v>
      </c>
      <c r="I26" s="3"/>
      <c r="J26" s="35">
        <v>1710</v>
      </c>
      <c r="K26" s="16">
        <f t="shared" si="13"/>
        <v>0.9918793503480279</v>
      </c>
      <c r="M26" s="1"/>
      <c r="N26" s="2">
        <v>1.07164321007159</v>
      </c>
      <c r="O26" s="16">
        <f t="shared" si="14"/>
        <v>1.053333120438999</v>
      </c>
      <c r="Q26" s="15">
        <f>growth_acc_Table_1990!Q26</f>
        <v>2.28</v>
      </c>
      <c r="R26" s="15">
        <f>growth_acc_Table_1990!R26</f>
        <v>1.423641530337142</v>
      </c>
      <c r="S26" s="15">
        <f>growth_acc_Table_1990!S26</f>
        <v>0.9858235086268411</v>
      </c>
      <c r="U26" s="3">
        <f t="shared" si="15"/>
        <v>54.18169084180403</v>
      </c>
      <c r="V26" s="3">
        <f t="shared" si="16"/>
        <v>16.35674140677153</v>
      </c>
      <c r="W26" s="3">
        <f t="shared" si="17"/>
        <v>65.42696562708612</v>
      </c>
      <c r="Y26" s="2">
        <f t="shared" si="18"/>
        <v>65.42696562708612</v>
      </c>
      <c r="Z26" s="3">
        <f>'growth_acc_Table_2002_B&amp;L'!W26</f>
        <v>73.91616459796289</v>
      </c>
      <c r="AA26" s="3">
        <f t="shared" si="19"/>
        <v>8.489198970876771</v>
      </c>
      <c r="AB26" s="3">
        <f t="shared" si="20"/>
        <v>12.975076697370671</v>
      </c>
      <c r="AD26" s="2">
        <v>10371.878</v>
      </c>
    </row>
    <row r="27" spans="1:30" s="2" customFormat="1" ht="12.75">
      <c r="A27" s="2" t="s">
        <v>495</v>
      </c>
      <c r="C27" s="35">
        <v>10153.1009409325</v>
      </c>
      <c r="D27" s="3">
        <f t="shared" si="11"/>
        <v>55.39968866116931</v>
      </c>
      <c r="E27" s="3"/>
      <c r="F27" s="46">
        <v>0.5452940421280911</v>
      </c>
      <c r="G27" s="47">
        <f>F27*100</f>
        <v>54.529404212809105</v>
      </c>
      <c r="H27" s="16">
        <f t="shared" si="12"/>
        <v>1.2681256793676536</v>
      </c>
      <c r="I27" s="3"/>
      <c r="J27" s="35">
        <v>2231.06248305176</v>
      </c>
      <c r="K27" s="16">
        <f t="shared" si="13"/>
        <v>1.294119769751601</v>
      </c>
      <c r="M27" s="1"/>
      <c r="N27" s="2">
        <v>1</v>
      </c>
      <c r="O27" s="16">
        <f t="shared" si="14"/>
        <v>0.9829140058365434</v>
      </c>
      <c r="Q27" s="15">
        <f>growth_acc_Table_1990!Q27</f>
        <v>2.358175407331382</v>
      </c>
      <c r="R27" s="15">
        <f>growth_acc_Table_1990!R27</f>
        <v>1.4443600710715712</v>
      </c>
      <c r="S27" s="15">
        <f>growth_acc_Table_1990!S27</f>
        <v>1.000170395877037</v>
      </c>
      <c r="U27" s="3">
        <f t="shared" si="15"/>
        <v>34.33847754214108</v>
      </c>
      <c r="V27" s="3">
        <f t="shared" si="16"/>
        <v>11.886301038385565</v>
      </c>
      <c r="W27" s="3">
        <f t="shared" si="17"/>
        <v>47.54520415354226</v>
      </c>
      <c r="Y27" s="2">
        <f t="shared" si="18"/>
        <v>47.54520415354226</v>
      </c>
      <c r="Z27" s="3">
        <f>'growth_acc_Table_2002_B&amp;L'!W27</f>
        <v>34.79161756459271</v>
      </c>
      <c r="AA27" s="3">
        <f t="shared" si="19"/>
        <v>-12.753586588949545</v>
      </c>
      <c r="AB27" s="3">
        <f t="shared" si="20"/>
        <v>-26.824128355329325</v>
      </c>
      <c r="AD27" s="2">
        <v>2671.709</v>
      </c>
    </row>
    <row r="28" spans="1:30" s="2" customFormat="1" ht="12.75">
      <c r="A28" s="2" t="s">
        <v>496</v>
      </c>
      <c r="C28" s="35">
        <v>10795.4690164836</v>
      </c>
      <c r="D28" s="3">
        <f t="shared" si="11"/>
        <v>58.90472535867081</v>
      </c>
      <c r="E28" s="3"/>
      <c r="F28" s="46">
        <v>0.514679437281935</v>
      </c>
      <c r="G28" s="47">
        <f>F28*100</f>
        <v>51.4679437281935</v>
      </c>
      <c r="H28" s="16">
        <f t="shared" si="12"/>
        <v>1.1969289239114766</v>
      </c>
      <c r="I28" s="3"/>
      <c r="J28" s="35">
        <v>2251.16214506123</v>
      </c>
      <c r="K28" s="16">
        <f t="shared" si="13"/>
        <v>1.3057785064160268</v>
      </c>
      <c r="M28" s="1"/>
      <c r="N28" s="2">
        <v>1</v>
      </c>
      <c r="O28" s="16">
        <f t="shared" si="14"/>
        <v>0.9829140058365434</v>
      </c>
      <c r="Q28" s="15">
        <f>growth_acc_Table_1990!Q28</f>
        <v>2.358175407331382</v>
      </c>
      <c r="R28" s="15">
        <f>growth_acc_Table_1990!R28</f>
        <v>1.4443600710715712</v>
      </c>
      <c r="S28" s="15">
        <f>growth_acc_Table_1990!S28</f>
        <v>1.000170395877037</v>
      </c>
      <c r="U28" s="3">
        <f t="shared" si="15"/>
        <v>38.33740728506826</v>
      </c>
      <c r="V28" s="3">
        <f t="shared" si="16"/>
        <v>12.839139485271382</v>
      </c>
      <c r="W28" s="3">
        <f t="shared" si="17"/>
        <v>51.356557941085526</v>
      </c>
      <c r="Y28" s="2">
        <f t="shared" si="18"/>
        <v>51.356557941085526</v>
      </c>
      <c r="Z28" s="3">
        <f>'growth_acc_Table_2002_B&amp;L'!W28</f>
        <v>39.38374363804309</v>
      </c>
      <c r="AA28" s="3">
        <f t="shared" si="19"/>
        <v>-11.972814303042433</v>
      </c>
      <c r="AB28" s="3">
        <f t="shared" si="20"/>
        <v>-23.31311673336292</v>
      </c>
      <c r="AD28" s="2">
        <v>3702.458</v>
      </c>
    </row>
    <row r="29" spans="1:30" s="2" customFormat="1" ht="12.75">
      <c r="A29" s="2" t="s">
        <v>497</v>
      </c>
      <c r="C29" s="35">
        <v>8808.16998291976</v>
      </c>
      <c r="D29" s="3">
        <f t="shared" si="11"/>
        <v>48.06116649162308</v>
      </c>
      <c r="E29" s="3"/>
      <c r="F29" s="1">
        <v>0.364704670195791</v>
      </c>
      <c r="G29" s="47">
        <f>F30*100</f>
        <v>44.1756927923649</v>
      </c>
      <c r="H29" s="16">
        <f t="shared" si="12"/>
        <v>0.8481503958041652</v>
      </c>
      <c r="I29" s="3"/>
      <c r="J29" s="1">
        <v>1976.58138404397</v>
      </c>
      <c r="K29" s="16">
        <f t="shared" si="13"/>
        <v>1.1465089234593793</v>
      </c>
      <c r="M29" s="1"/>
      <c r="N29" s="2">
        <v>1</v>
      </c>
      <c r="O29" s="16">
        <f t="shared" si="14"/>
        <v>0.9829140058365434</v>
      </c>
      <c r="Q29" s="15">
        <f>growth_acc_Table_1990!Q29</f>
        <v>2.358175407331382</v>
      </c>
      <c r="R29" s="15">
        <f>growth_acc_Table_1990!R29</f>
        <v>1.4443600710715712</v>
      </c>
      <c r="S29" s="15">
        <f>growth_acc_Table_1990!S29</f>
        <v>1.000170395877037</v>
      </c>
      <c r="U29" s="3">
        <f t="shared" si="15"/>
        <v>50.27527789283998</v>
      </c>
      <c r="V29" s="3">
        <f t="shared" si="16"/>
        <v>15.522016325078305</v>
      </c>
      <c r="W29" s="3">
        <f t="shared" si="17"/>
        <v>62.088065300313225</v>
      </c>
      <c r="Y29" s="2">
        <f t="shared" si="18"/>
        <v>62.088065300313225</v>
      </c>
      <c r="Z29" s="3">
        <f>'growth_acc_Table_2002_B&amp;L'!W29</f>
        <v>67.92870988828392</v>
      </c>
      <c r="AA29" s="3">
        <f t="shared" si="19"/>
        <v>5.840644587970694</v>
      </c>
      <c r="AB29" s="3">
        <f t="shared" si="20"/>
        <v>9.40703267160948</v>
      </c>
      <c r="AD29" s="35">
        <v>359.107</v>
      </c>
    </row>
    <row r="30" spans="1:30" s="2" customFormat="1" ht="12.75">
      <c r="A30" s="2" t="s">
        <v>498</v>
      </c>
      <c r="C30" s="29">
        <v>6900.41573564913</v>
      </c>
      <c r="D30" s="3">
        <f t="shared" si="11"/>
        <v>37.65163821492404</v>
      </c>
      <c r="E30" s="3"/>
      <c r="F30" s="1">
        <v>0.441756927923649</v>
      </c>
      <c r="G30" s="47">
        <f>F31*100</f>
        <v>50.26185784823291</v>
      </c>
      <c r="H30" s="16">
        <f t="shared" si="12"/>
        <v>1.0273416928456953</v>
      </c>
      <c r="I30" s="3"/>
      <c r="J30" s="29">
        <v>2130.75538704961</v>
      </c>
      <c r="K30" s="16">
        <f t="shared" si="13"/>
        <v>1.2359369994487297</v>
      </c>
      <c r="M30" s="1"/>
      <c r="N30" s="2">
        <v>1.13850179234445</v>
      </c>
      <c r="O30" s="16">
        <f t="shared" si="14"/>
        <v>1.119049357365368</v>
      </c>
      <c r="Q30" s="15">
        <f>growth_acc_Table_1990!Q30</f>
        <v>2.24</v>
      </c>
      <c r="R30" s="15">
        <f>growth_acc_Table_1990!R30</f>
        <v>1.4128833054889023</v>
      </c>
      <c r="S30" s="15">
        <f>growth_acc_Table_1990!S30</f>
        <v>0.9783738025452994</v>
      </c>
      <c r="U30" s="3">
        <f t="shared" si="15"/>
        <v>27.084359667423485</v>
      </c>
      <c r="V30" s="3">
        <f t="shared" si="16"/>
        <v>10.067067965748867</v>
      </c>
      <c r="W30" s="3">
        <f t="shared" si="17"/>
        <v>40.26827186299547</v>
      </c>
      <c r="Y30" s="2">
        <f t="shared" si="18"/>
        <v>40.26827186299547</v>
      </c>
      <c r="Z30" s="3">
        <f>'growth_acc_Table_2002_B&amp;L'!W30</f>
        <v>52.054409643826396</v>
      </c>
      <c r="AA30" s="3">
        <f t="shared" si="19"/>
        <v>11.786137780830927</v>
      </c>
      <c r="AB30" s="3">
        <f t="shared" si="20"/>
        <v>29.26904293516951</v>
      </c>
      <c r="AD30" s="2">
        <v>38119.391</v>
      </c>
    </row>
    <row r="31" spans="1:30" s="2" customFormat="1" ht="12.75">
      <c r="A31" s="2" t="s">
        <v>499</v>
      </c>
      <c r="C31" s="35">
        <v>10960.7534056481</v>
      </c>
      <c r="D31" s="3">
        <f t="shared" si="11"/>
        <v>59.80658812488733</v>
      </c>
      <c r="E31" s="3"/>
      <c r="F31" s="46">
        <v>0.502618578482329</v>
      </c>
      <c r="G31" s="47">
        <f>F5*100</f>
        <v>47.58594446552921</v>
      </c>
      <c r="H31" s="16">
        <f t="shared" si="12"/>
        <v>1.168880415075184</v>
      </c>
      <c r="I31" s="3"/>
      <c r="J31" s="35">
        <v>1975.375</v>
      </c>
      <c r="K31" s="16">
        <f t="shared" si="13"/>
        <v>1.1458091647331787</v>
      </c>
      <c r="M31" s="1"/>
      <c r="N31" s="2">
        <v>1.09820077418867</v>
      </c>
      <c r="O31" s="16">
        <f t="shared" si="14"/>
        <v>1.0794369221705788</v>
      </c>
      <c r="Q31" s="15">
        <f>growth_acc_Table_1990!Q31</f>
        <v>2.92</v>
      </c>
      <c r="R31" s="15">
        <f>growth_acc_Table_1990!R31</f>
        <v>1.5828865668606502</v>
      </c>
      <c r="S31" s="15">
        <f>growth_acc_Table_1990!S31</f>
        <v>1.0960952991665827</v>
      </c>
      <c r="U31" s="3">
        <f t="shared" si="15"/>
        <v>37.74166621673113</v>
      </c>
      <c r="V31" s="3">
        <f t="shared" si="16"/>
        <v>12.699152795160272</v>
      </c>
      <c r="W31" s="3">
        <f t="shared" si="17"/>
        <v>50.79661118064108</v>
      </c>
      <c r="Y31" s="2">
        <f t="shared" si="18"/>
        <v>50.79661118064108</v>
      </c>
      <c r="Z31" s="3">
        <f>'growth_acc_Table_2002_B&amp;L'!W31</f>
        <v>58.299865514698865</v>
      </c>
      <c r="AA31" s="3">
        <f t="shared" si="19"/>
        <v>7.503254334057786</v>
      </c>
      <c r="AB31" s="3">
        <f t="shared" si="20"/>
        <v>14.77117106764265</v>
      </c>
      <c r="AD31" s="2">
        <v>5262.616</v>
      </c>
    </row>
    <row r="32" spans="4:28" s="2" customFormat="1" ht="12.75">
      <c r="D32" s="3"/>
      <c r="E32" s="3"/>
      <c r="F32" s="3"/>
      <c r="G32" s="3"/>
      <c r="H32" s="16"/>
      <c r="I32" s="3"/>
      <c r="J32" s="35"/>
      <c r="K32" s="16"/>
      <c r="U32" s="3"/>
      <c r="V32" s="3"/>
      <c r="W32" s="3"/>
      <c r="Z32" s="3"/>
      <c r="AA32" s="3"/>
      <c r="AB32" s="3"/>
    </row>
    <row r="33" spans="1:28" s="2" customFormat="1" ht="12.75">
      <c r="A33" s="2" t="s">
        <v>500</v>
      </c>
      <c r="C33" s="35">
        <v>20175.9528035714</v>
      </c>
      <c r="D33" s="3">
        <f>C33/18327*100</f>
        <v>110.08868229154471</v>
      </c>
      <c r="E33" s="3"/>
      <c r="F33" s="1">
        <v>0.42353282677146403</v>
      </c>
      <c r="G33" s="47">
        <f>F33*100</f>
        <v>42.3532826771464</v>
      </c>
      <c r="H33" s="16">
        <f>F33/0.43</f>
        <v>0.9849600622592187</v>
      </c>
      <c r="I33" s="3"/>
      <c r="J33" s="29">
        <v>1658.6173825004</v>
      </c>
      <c r="K33" s="16">
        <f>J33/1724</f>
        <v>0.9620750478540604</v>
      </c>
      <c r="M33" s="16"/>
      <c r="N33" s="1">
        <v>1</v>
      </c>
      <c r="O33" s="16">
        <f>N33/1.017383</f>
        <v>0.9829140058365434</v>
      </c>
      <c r="Q33" s="15">
        <f>growth_acc_Table_1990!Q33</f>
        <v>2.358175407331382</v>
      </c>
      <c r="R33" s="15">
        <f>growth_acc_Table_1990!R33</f>
        <v>1.4443600710715712</v>
      </c>
      <c r="S33" s="15">
        <f>growth_acc_Table_1990!S33</f>
        <v>1.000170395877037</v>
      </c>
      <c r="U33" s="3">
        <f>D33/H33/K33/O33/S33</f>
        <v>118.17499210616546</v>
      </c>
      <c r="V33" s="3">
        <f>U33^0.7</f>
        <v>28.233707256018533</v>
      </c>
      <c r="W33" s="3">
        <f>V33/25*100</f>
        <v>112.93482902407412</v>
      </c>
      <c r="Y33" s="2">
        <f>W33</f>
        <v>112.93482902407412</v>
      </c>
      <c r="Z33" s="3">
        <f>'growth_acc_Table_2002_B&amp;L'!W33</f>
        <v>110.53015780222071</v>
      </c>
      <c r="AA33" s="3">
        <f>Z33-Y33</f>
        <v>-2.4046712218534054</v>
      </c>
      <c r="AB33" s="3">
        <f>(Z33-Y33)/Y33*100</f>
        <v>-2.129255644723034</v>
      </c>
    </row>
    <row r="34" spans="1:28" s="2" customFormat="1" ht="12.75">
      <c r="A34" s="2" t="s">
        <v>501</v>
      </c>
      <c r="C34" s="3">
        <v>9315.83824680993</v>
      </c>
      <c r="D34" s="3">
        <f>C34/18327*100</f>
        <v>50.83122304146849</v>
      </c>
      <c r="E34" s="3"/>
      <c r="F34" s="16">
        <v>0.46425022517654</v>
      </c>
      <c r="G34" s="47">
        <f>F34*100</f>
        <v>46.425022517654</v>
      </c>
      <c r="H34" s="16">
        <f>F34/0.43</f>
        <v>1.0796516864570698</v>
      </c>
      <c r="I34" s="3"/>
      <c r="J34" s="35">
        <v>2044.84767052618</v>
      </c>
      <c r="K34" s="16">
        <f>J34/1724</f>
        <v>1.1861065374281787</v>
      </c>
      <c r="N34" s="2">
        <f>(SUMPRODUCT(N23:N31,AD23:AD31)+N5*AD5)/(SUM(AD23:AD31)+AD5)</f>
        <v>1.1019973112740407</v>
      </c>
      <c r="O34" s="16">
        <f>N34/1.017383</f>
        <v>1.0831685916454676</v>
      </c>
      <c r="Q34" s="15">
        <f>growth_acc_Table_1990!Q34</f>
        <v>2.3564047198514526</v>
      </c>
      <c r="R34" s="15">
        <f>growth_acc_Table_1990!R34</f>
        <v>1.4438951730508467</v>
      </c>
      <c r="S34" s="15">
        <f>growth_acc_Table_1990!S34</f>
        <v>0.9998484697543593</v>
      </c>
      <c r="U34" s="3">
        <f>D34/H34/K34/O34/S34</f>
        <v>36.65160078960675</v>
      </c>
      <c r="V34" s="3">
        <f>U34^0.7</f>
        <v>12.441279971173532</v>
      </c>
      <c r="W34" s="3">
        <f>V34/25*100</f>
        <v>49.76511988469413</v>
      </c>
      <c r="Y34" s="2">
        <f>W34</f>
        <v>49.76511988469413</v>
      </c>
      <c r="Z34" s="3">
        <f>'growth_acc_Table_2002_B&amp;L'!W34</f>
        <v>55.15164836897786</v>
      </c>
      <c r="AA34" s="3">
        <f>Z34-Y34</f>
        <v>5.38652848428373</v>
      </c>
      <c r="AB34" s="3">
        <f>(Z34-Y34)/Y34*100</f>
        <v>10.823903361961804</v>
      </c>
    </row>
    <row r="35" spans="1:28" s="2" customFormat="1" ht="12.75">
      <c r="A35" s="2" t="s">
        <v>502</v>
      </c>
      <c r="C35" s="35">
        <v>18326.9385154969</v>
      </c>
      <c r="D35" s="3">
        <f>C35/18327*100</f>
        <v>99.99966451408795</v>
      </c>
      <c r="E35" s="3"/>
      <c r="F35" s="1">
        <v>0.43046526298387305</v>
      </c>
      <c r="G35" s="47">
        <f>F35*100</f>
        <v>43.046526298387306</v>
      </c>
      <c r="H35" s="16">
        <f>F35/0.43</f>
        <v>1.0010820069392397</v>
      </c>
      <c r="I35" s="3"/>
      <c r="J35" s="29">
        <v>1724.37592651154</v>
      </c>
      <c r="K35" s="16">
        <f>J35/1724</f>
        <v>1.0002180548210788</v>
      </c>
      <c r="N35" s="1">
        <f>SUMPRODUCT(N5:N31,AD5:AD31)/SUM(AD5:AD31)</f>
        <v>1.0173828885642109</v>
      </c>
      <c r="O35" s="16">
        <f>N35/1.017383</f>
        <v>0.9999998904682021</v>
      </c>
      <c r="Q35" s="15">
        <f>growth_acc_Table_1990!Q35</f>
        <v>2.357239643274749</v>
      </c>
      <c r="R35" s="15">
        <f>growth_acc_Table_1990!R35</f>
        <v>1.4441144089554627</v>
      </c>
      <c r="S35" s="15">
        <f>growth_acc_Table_1990!S35</f>
        <v>1.0000002831877974</v>
      </c>
      <c r="U35" s="3">
        <f>D35/H35/K35/O35/S35</f>
        <v>99.86978669489834</v>
      </c>
      <c r="V35" s="3">
        <f>U35^0.7</f>
        <v>25.09596416818873</v>
      </c>
      <c r="W35" s="3">
        <f>V35/25*100</f>
        <v>100.38385667275492</v>
      </c>
      <c r="Y35" s="2">
        <f>W35</f>
        <v>100.38385667275492</v>
      </c>
      <c r="Z35" s="3">
        <f>'growth_acc_Table_2002_B&amp;L'!W35</f>
        <v>100.47623804661876</v>
      </c>
      <c r="AA35" s="3">
        <f>Z35-Y35</f>
        <v>0.09238137386384437</v>
      </c>
      <c r="AB35" s="3">
        <f>(Z35-Y35)/Y35*100</f>
        <v>0.09202811779288562</v>
      </c>
    </row>
    <row r="36" spans="3:28" s="2" customFormat="1" ht="12.75">
      <c r="C36" s="3"/>
      <c r="D36" s="3"/>
      <c r="E36" s="3"/>
      <c r="F36" s="16"/>
      <c r="G36" s="3"/>
      <c r="H36" s="16"/>
      <c r="I36" s="3"/>
      <c r="J36" s="35"/>
      <c r="K36" s="16"/>
      <c r="U36" s="3"/>
      <c r="V36" s="3"/>
      <c r="W36" s="3"/>
      <c r="Z36" s="3"/>
      <c r="AA36" s="3"/>
      <c r="AB36" s="3"/>
    </row>
    <row r="37" spans="1:30" s="2" customFormat="1" ht="12.75">
      <c r="A37" s="2" t="s">
        <v>503</v>
      </c>
      <c r="C37" s="35">
        <v>27780.6492587621</v>
      </c>
      <c r="D37" s="3">
        <f>C37/18327*100</f>
        <v>151.58317923698422</v>
      </c>
      <c r="E37" s="3"/>
      <c r="F37" s="46">
        <v>0.47492144284487</v>
      </c>
      <c r="G37" s="47">
        <f>F37*100</f>
        <v>47.492144284487</v>
      </c>
      <c r="H37" s="16">
        <f>F37/0.43</f>
        <v>1.1044684717322557</v>
      </c>
      <c r="I37" s="3"/>
      <c r="J37" s="29">
        <v>1818.96239677422</v>
      </c>
      <c r="K37" s="16">
        <f>J37/1724</f>
        <v>1.0550825967367865</v>
      </c>
      <c r="N37" s="2">
        <v>1.34032641934463</v>
      </c>
      <c r="O37" s="16">
        <f>N37/1.017383</f>
        <v>1.317425609966581</v>
      </c>
      <c r="Q37" s="15">
        <f>growth_acc_Table_1990!Q37</f>
        <v>2.252</v>
      </c>
      <c r="R37" s="15">
        <f>growth_acc_Table_1990!R37</f>
        <v>1.416122219006689</v>
      </c>
      <c r="S37" s="15">
        <f>growth_acc_Table_1990!S37</f>
        <v>0.9806166403806689</v>
      </c>
      <c r="U37" s="3">
        <f>D37/H37/K37/O37/S37</f>
        <v>100.68989054314716</v>
      </c>
      <c r="V37" s="3">
        <f>U37^0.7</f>
        <v>25.24004402688742</v>
      </c>
      <c r="W37" s="3">
        <f>V37/25*100</f>
        <v>100.96017610754969</v>
      </c>
      <c r="Y37" s="2">
        <f>W37</f>
        <v>100.96017610754969</v>
      </c>
      <c r="Z37" s="3">
        <f>'growth_acc_Table_2002_B&amp;L'!W37</f>
        <v>97.84492835328165</v>
      </c>
      <c r="AA37" s="3">
        <f>Z37-Y37</f>
        <v>-3.11524775426804</v>
      </c>
      <c r="AB37" s="3">
        <f>(Z37-Y37)/Y37*100</f>
        <v>-3.085620364755966</v>
      </c>
      <c r="AD37" s="2">
        <v>250131.894</v>
      </c>
    </row>
    <row r="38" spans="4:28" s="2" customFormat="1" ht="12.75">
      <c r="D38" s="3"/>
      <c r="G38" s="3"/>
      <c r="V38" s="3"/>
      <c r="W38" s="3"/>
      <c r="AA38" s="3"/>
      <c r="AB38" s="3"/>
    </row>
    <row r="39" spans="3:28" s="2" customFormat="1" ht="12.75">
      <c r="C39" s="2" t="s">
        <v>504</v>
      </c>
      <c r="D39" s="3"/>
      <c r="F39" s="2" t="s">
        <v>505</v>
      </c>
      <c r="G39" s="3"/>
      <c r="J39" s="2" t="s">
        <v>506</v>
      </c>
      <c r="O39" s="2" t="s">
        <v>507</v>
      </c>
      <c r="S39" s="2" t="s">
        <v>508</v>
      </c>
      <c r="V39" s="3"/>
      <c r="W39" s="3"/>
      <c r="AA39" s="3"/>
      <c r="AB39" s="3"/>
    </row>
  </sheetData>
  <printOptions/>
  <pageMargins left="0.7875" right="0.7875" top="0.7875" bottom="0.7875" header="0.5" footer="0.5"/>
  <pageSetup fitToHeight="0" fitToWidth="1" horizontalDpi="300" verticalDpi="300" orientation="landscape" paperSize="9" scale="37" r:id="rId1"/>
</worksheet>
</file>

<file path=xl/worksheets/sheet27.xml><?xml version="1.0" encoding="utf-8"?>
<worksheet xmlns="http://schemas.openxmlformats.org/spreadsheetml/2006/main" xmlns:r="http://schemas.openxmlformats.org/officeDocument/2006/relationships">
  <sheetPr>
    <pageSetUpPr fitToPage="1"/>
  </sheetPr>
  <dimension ref="A1:AA39"/>
  <sheetViews>
    <sheetView workbookViewId="0" topLeftCell="A1">
      <pane xSplit="1" ySplit="3" topLeftCell="K4" activePane="bottomRight" state="frozen"/>
      <selection pane="topLeft" activeCell="W37" sqref="W37"/>
      <selection pane="topRight" activeCell="W37" sqref="W37"/>
      <selection pane="bottomLeft" activeCell="W37" sqref="W37"/>
      <selection pane="bottomRight" activeCell="Z37" sqref="Z37"/>
    </sheetView>
  </sheetViews>
  <sheetFormatPr defaultColWidth="9.140625" defaultRowHeight="12.75"/>
  <cols>
    <col min="1" max="2" width="9.00390625" style="1" customWidth="1"/>
    <col min="3" max="3" width="11.8515625" style="1" customWidth="1"/>
    <col min="4" max="4" width="15.57421875" style="20" customWidth="1"/>
    <col min="5" max="5" width="14.00390625" style="1" customWidth="1"/>
    <col min="6" max="6" width="21.140625" style="1" customWidth="1"/>
    <col min="7" max="7" width="15.8515625" style="20" customWidth="1"/>
    <col min="8" max="8" width="15.8515625" style="1" customWidth="1"/>
    <col min="9" max="9" width="20.7109375" style="1" customWidth="1"/>
    <col min="10" max="10" width="19.140625" style="1" customWidth="1"/>
    <col min="11" max="11" width="17.28125" style="1" customWidth="1"/>
    <col min="12" max="21" width="9.00390625" style="1" customWidth="1"/>
    <col min="22" max="23" width="9.00390625" style="20" customWidth="1"/>
    <col min="24" max="26" width="9.00390625" style="1" customWidth="1"/>
    <col min="27" max="27" width="9.00390625" style="20" customWidth="1"/>
    <col min="28" max="16384" width="9.00390625" style="1" customWidth="1"/>
  </cols>
  <sheetData>
    <row r="1" spans="1:27" s="2" customFormat="1" ht="12.75">
      <c r="A1" s="2" t="s">
        <v>883</v>
      </c>
      <c r="D1" s="3"/>
      <c r="G1" s="3"/>
      <c r="V1" s="3"/>
      <c r="W1" s="3"/>
      <c r="AA1" s="3"/>
    </row>
    <row r="2" spans="4:27" s="2" customFormat="1" ht="12.75">
      <c r="D2" s="3"/>
      <c r="G2" s="3"/>
      <c r="V2" s="3"/>
      <c r="W2" s="3"/>
      <c r="AA2" s="3"/>
    </row>
    <row r="3" spans="3:27" s="2" customFormat="1" ht="12.75">
      <c r="C3" s="2" t="s">
        <v>509</v>
      </c>
      <c r="D3" s="3" t="s">
        <v>510</v>
      </c>
      <c r="F3" s="2" t="s">
        <v>511</v>
      </c>
      <c r="G3" s="3"/>
      <c r="H3" s="2" t="s">
        <v>512</v>
      </c>
      <c r="J3" s="2" t="s">
        <v>513</v>
      </c>
      <c r="K3" s="2" t="s">
        <v>514</v>
      </c>
      <c r="M3" s="2" t="s">
        <v>515</v>
      </c>
      <c r="O3" s="2" t="s">
        <v>516</v>
      </c>
      <c r="Q3" s="2" t="s">
        <v>517</v>
      </c>
      <c r="R3" s="2" t="s">
        <v>518</v>
      </c>
      <c r="S3" s="2" t="s">
        <v>519</v>
      </c>
      <c r="U3" s="2" t="s">
        <v>520</v>
      </c>
      <c r="V3" s="3" t="s">
        <v>521</v>
      </c>
      <c r="W3" s="3" t="s">
        <v>522</v>
      </c>
      <c r="Y3" s="2" t="s">
        <v>1018</v>
      </c>
      <c r="AA3" s="3"/>
    </row>
    <row r="4" spans="4:27" s="2" customFormat="1" ht="12.75">
      <c r="D4" s="3"/>
      <c r="G4" s="3"/>
      <c r="V4" s="3"/>
      <c r="W4" s="3"/>
      <c r="AA4" s="3"/>
    </row>
    <row r="5" spans="1:27" s="2" customFormat="1" ht="12.75">
      <c r="A5" s="2" t="s">
        <v>523</v>
      </c>
      <c r="C5" s="35">
        <v>18029.9043469997</v>
      </c>
      <c r="D5" s="3">
        <f>C5/22417*100</f>
        <v>80.42960408172236</v>
      </c>
      <c r="E5" s="3"/>
      <c r="F5" s="46">
        <v>0.40510141468439304</v>
      </c>
      <c r="G5" s="47">
        <f>F5*100</f>
        <v>40.5101414684393</v>
      </c>
      <c r="H5" s="16">
        <f>F5/0.428375407803213</f>
        <v>0.9456691661218993</v>
      </c>
      <c r="I5" s="3"/>
      <c r="J5" s="35">
        <v>1937.75381264801</v>
      </c>
      <c r="K5" s="16">
        <f>J5/1659.60242274425</f>
        <v>1.1676012194799164</v>
      </c>
      <c r="N5" s="16">
        <v>0.9043406132553641</v>
      </c>
      <c r="O5" s="16">
        <f>N5/1.010533</f>
        <v>0.8949144790475563</v>
      </c>
      <c r="Q5" s="2">
        <f>growth_acc_Table_2002!Q5</f>
        <v>2.14</v>
      </c>
      <c r="R5" s="2">
        <f>growth_acc_Table_2002!R5</f>
        <v>1.38549799891489</v>
      </c>
      <c r="S5" s="2">
        <f>growth_acc_Table_2002!S5</f>
        <v>0.9610748508198038</v>
      </c>
      <c r="U5" s="3">
        <f>D5/H5/K5/O5/S5</f>
        <v>84.6922000027535</v>
      </c>
      <c r="V5" s="3">
        <f>U5^0.7</f>
        <v>22.360957187649703</v>
      </c>
      <c r="W5" s="3">
        <f>V5/25*100</f>
        <v>89.44382875059881</v>
      </c>
      <c r="Y5" s="6">
        <v>1932.917</v>
      </c>
      <c r="AA5" s="3"/>
    </row>
    <row r="6" spans="4:27" s="2" customFormat="1" ht="12.75">
      <c r="D6" s="3"/>
      <c r="G6" s="3"/>
      <c r="H6" s="16"/>
      <c r="J6" s="35"/>
      <c r="K6" s="16"/>
      <c r="O6" s="16"/>
      <c r="U6" s="3"/>
      <c r="V6" s="3"/>
      <c r="W6" s="3"/>
      <c r="Y6" s="5"/>
      <c r="AA6" s="3"/>
    </row>
    <row r="7" spans="1:27" s="2" customFormat="1" ht="12.75">
      <c r="A7" s="2" t="s">
        <v>524</v>
      </c>
      <c r="C7" s="35">
        <v>26819.790256133</v>
      </c>
      <c r="D7" s="3">
        <f aca="true" t="shared" si="0" ref="D7:D21">C7/22417*100</f>
        <v>119.64040797668287</v>
      </c>
      <c r="E7" s="3"/>
      <c r="F7" s="48">
        <v>0.45876294273056206</v>
      </c>
      <c r="G7" s="47">
        <f aca="true" t="shared" si="1" ref="G7:G21">F7*100</f>
        <v>45.8762942730562</v>
      </c>
      <c r="H7" s="16">
        <f aca="true" t="shared" si="2" ref="H7:H21">F7/0.428375407803213</f>
        <v>1.0709366933157574</v>
      </c>
      <c r="I7" s="3"/>
      <c r="J7" s="35">
        <v>1518.69036209492</v>
      </c>
      <c r="K7" s="16">
        <f aca="true" t="shared" si="3" ref="K7:K21">J7/1659.60242274425</f>
        <v>0.9150928808501475</v>
      </c>
      <c r="N7" s="2">
        <v>1.01969217753507</v>
      </c>
      <c r="O7" s="16">
        <f aca="true" t="shared" si="4" ref="O7:O15">N7/1.010533</f>
        <v>1.0090637094830848</v>
      </c>
      <c r="Q7" s="2">
        <f>growth_acc_Table_2002!Q7</f>
        <v>2.607311552</v>
      </c>
      <c r="R7" s="2">
        <f>growth_acc_Table_2002!R7</f>
        <v>1.5078856148195003</v>
      </c>
      <c r="S7" s="2">
        <f>growth_acc_Table_2002!S7</f>
        <v>1.045971155101612</v>
      </c>
      <c r="U7" s="3">
        <f aca="true" t="shared" si="5" ref="U7:U21">D7/H7/K7/O7/S7</f>
        <v>115.66730433197424</v>
      </c>
      <c r="V7" s="3">
        <f aca="true" t="shared" si="6" ref="V7:V21">U7^0.7</f>
        <v>27.81297401324479</v>
      </c>
      <c r="W7" s="3">
        <f aca="true" t="shared" si="7" ref="W7:W21">V7/25*100</f>
        <v>111.25189605297916</v>
      </c>
      <c r="Y7" s="6">
        <v>8169.929</v>
      </c>
      <c r="AA7" s="3"/>
    </row>
    <row r="8" spans="1:27" s="2" customFormat="1" ht="12.75">
      <c r="A8" s="2" t="s">
        <v>525</v>
      </c>
      <c r="C8" s="35">
        <v>25876.8427694491</v>
      </c>
      <c r="D8" s="3">
        <f t="shared" si="0"/>
        <v>115.43401333563412</v>
      </c>
      <c r="E8" s="3"/>
      <c r="F8" s="48">
        <v>0.386292598394389</v>
      </c>
      <c r="G8" s="47">
        <f t="shared" si="1"/>
        <v>38.6292598394389</v>
      </c>
      <c r="H8" s="16">
        <f t="shared" si="2"/>
        <v>0.9017618457029727</v>
      </c>
      <c r="I8" s="3"/>
      <c r="J8" s="35">
        <v>1581.35473815461</v>
      </c>
      <c r="K8" s="16">
        <f t="shared" si="3"/>
        <v>0.9528515483483974</v>
      </c>
      <c r="N8" s="2">
        <v>1.01484997635154</v>
      </c>
      <c r="O8" s="16">
        <f t="shared" si="4"/>
        <v>1.004271979590513</v>
      </c>
      <c r="Q8" s="2">
        <f>growth_acc_Table_2002!Q8</f>
        <v>2.356783308</v>
      </c>
      <c r="R8" s="2">
        <f>growth_acc_Table_2002!R8</f>
        <v>1.4439945890027626</v>
      </c>
      <c r="S8" s="2">
        <f>growth_acc_Table_2002!S8</f>
        <v>1.0016520307480319</v>
      </c>
      <c r="U8" s="3">
        <f t="shared" si="5"/>
        <v>133.5514088498033</v>
      </c>
      <c r="V8" s="3">
        <f t="shared" si="6"/>
        <v>30.75770531191154</v>
      </c>
      <c r="W8" s="3">
        <f t="shared" si="7"/>
        <v>123.03082124764614</v>
      </c>
      <c r="Y8" s="6">
        <v>10274.595</v>
      </c>
      <c r="AA8" s="3"/>
    </row>
    <row r="9" spans="1:27" s="2" customFormat="1" ht="12.75">
      <c r="A9" s="2" t="s">
        <v>526</v>
      </c>
      <c r="C9" s="35">
        <v>29073.0744668831</v>
      </c>
      <c r="D9" s="3">
        <f t="shared" si="0"/>
        <v>129.69208398484676</v>
      </c>
      <c r="E9" s="3"/>
      <c r="F9" s="48">
        <v>0.500292986175448</v>
      </c>
      <c r="G9" s="47">
        <f t="shared" si="1"/>
        <v>50.029298617544804</v>
      </c>
      <c r="H9" s="16">
        <f t="shared" si="2"/>
        <v>1.1678844701684474</v>
      </c>
      <c r="I9" s="3"/>
      <c r="J9" s="35">
        <v>1504.94055482166</v>
      </c>
      <c r="K9" s="16">
        <f t="shared" si="3"/>
        <v>0.9068078801265863</v>
      </c>
      <c r="N9" s="2">
        <v>1.11318001194929</v>
      </c>
      <c r="O9" s="16">
        <f t="shared" si="4"/>
        <v>1.10157710035129</v>
      </c>
      <c r="Q9" s="2">
        <f>growth_acc_Table_2002!Q9</f>
        <v>2.636470448</v>
      </c>
      <c r="R9" s="2">
        <f>growth_acc_Table_2002!R9</f>
        <v>1.5150898509618649</v>
      </c>
      <c r="S9" s="2">
        <f>growth_acc_Table_2002!S9</f>
        <v>1.0509684991477357</v>
      </c>
      <c r="U9" s="3">
        <f t="shared" si="5"/>
        <v>105.77759820181166</v>
      </c>
      <c r="V9" s="3">
        <f t="shared" si="6"/>
        <v>26.126160539090186</v>
      </c>
      <c r="W9" s="3">
        <f t="shared" si="7"/>
        <v>104.50464215636075</v>
      </c>
      <c r="Y9" s="6">
        <v>5368.854</v>
      </c>
      <c r="AA9" s="3"/>
    </row>
    <row r="10" spans="1:27" s="2" customFormat="1" ht="12.75">
      <c r="A10" s="2" t="s">
        <v>527</v>
      </c>
      <c r="C10" s="35">
        <v>25267.2263001416</v>
      </c>
      <c r="D10" s="3">
        <f t="shared" si="0"/>
        <v>112.71457509988669</v>
      </c>
      <c r="E10" s="3"/>
      <c r="F10" s="48">
        <v>0.45592350408841803</v>
      </c>
      <c r="G10" s="47">
        <f t="shared" si="1"/>
        <v>45.5923504088418</v>
      </c>
      <c r="H10" s="16">
        <f t="shared" si="2"/>
        <v>1.064308304779858</v>
      </c>
      <c r="I10" s="3"/>
      <c r="J10" s="35">
        <v>1604.05541206856</v>
      </c>
      <c r="K10" s="16">
        <f t="shared" si="3"/>
        <v>0.9665299291478258</v>
      </c>
      <c r="N10" s="2">
        <v>1.11697126546866</v>
      </c>
      <c r="O10" s="16">
        <f t="shared" si="4"/>
        <v>1.1053288368303265</v>
      </c>
      <c r="Q10" s="2">
        <f>growth_acc_Table_2002!Q10</f>
        <v>3.130372332</v>
      </c>
      <c r="R10" s="2">
        <f>growth_acc_Table_2002!R10</f>
        <v>1.6307909179656663</v>
      </c>
      <c r="S10" s="2">
        <f>growth_acc_Table_2002!S10</f>
        <v>1.131226562167285</v>
      </c>
      <c r="U10" s="3">
        <f t="shared" si="5"/>
        <v>87.63068890352476</v>
      </c>
      <c r="V10" s="3">
        <f t="shared" si="6"/>
        <v>22.90125898541525</v>
      </c>
      <c r="W10" s="3">
        <f t="shared" si="7"/>
        <v>91.605035941661</v>
      </c>
      <c r="Y10" s="6">
        <v>5183.545</v>
      </c>
      <c r="AA10" s="3"/>
    </row>
    <row r="11" spans="1:27" s="2" customFormat="1" ht="12.75">
      <c r="A11" s="2" t="s">
        <v>528</v>
      </c>
      <c r="C11" s="35">
        <v>24925.2648778439</v>
      </c>
      <c r="D11" s="3">
        <f t="shared" si="0"/>
        <v>111.18911931946246</v>
      </c>
      <c r="E11" s="3"/>
      <c r="F11" s="48">
        <v>0.409778650942799</v>
      </c>
      <c r="G11" s="47">
        <f t="shared" si="1"/>
        <v>40.977865094279906</v>
      </c>
      <c r="H11" s="16">
        <f t="shared" si="2"/>
        <v>0.9565877113352945</v>
      </c>
      <c r="I11" s="3"/>
      <c r="J11" s="35">
        <v>1486.37537214262</v>
      </c>
      <c r="K11" s="16">
        <f t="shared" si="3"/>
        <v>0.8956213559177694</v>
      </c>
      <c r="N11" s="2">
        <v>0.9903080674860181</v>
      </c>
      <c r="O11" s="16">
        <f t="shared" si="4"/>
        <v>0.9799858762514615</v>
      </c>
      <c r="Q11" s="2">
        <f>growth_acc_Table_2002!Q11</f>
        <v>2.680512812</v>
      </c>
      <c r="R11" s="2">
        <f>growth_acc_Table_2002!R11</f>
        <v>1.5258855198290058</v>
      </c>
      <c r="S11" s="2">
        <f>growth_acc_Table_2002!S11</f>
        <v>1.0584571031400283</v>
      </c>
      <c r="U11" s="3">
        <f t="shared" si="5"/>
        <v>125.1180519320944</v>
      </c>
      <c r="V11" s="3">
        <f t="shared" si="6"/>
        <v>29.384884073198936</v>
      </c>
      <c r="W11" s="3">
        <f t="shared" si="7"/>
        <v>117.53953629279574</v>
      </c>
      <c r="Y11" s="6">
        <v>59925.035</v>
      </c>
      <c r="AA11" s="3"/>
    </row>
    <row r="12" spans="1:27" s="2" customFormat="1" ht="12.75">
      <c r="A12" s="2" t="s">
        <v>529</v>
      </c>
      <c r="C12" s="35">
        <v>25526.922471948</v>
      </c>
      <c r="D12" s="3">
        <f t="shared" si="0"/>
        <v>113.87305380714636</v>
      </c>
      <c r="E12" s="3"/>
      <c r="F12" s="48">
        <v>0.44155550036461405</v>
      </c>
      <c r="G12" s="47">
        <f t="shared" si="1"/>
        <v>44.155550036461406</v>
      </c>
      <c r="H12" s="16">
        <f t="shared" si="2"/>
        <v>1.030767621859973</v>
      </c>
      <c r="I12" s="3"/>
      <c r="J12" s="35">
        <v>1444.4</v>
      </c>
      <c r="K12" s="16">
        <f t="shared" si="3"/>
        <v>0.8703289295104788</v>
      </c>
      <c r="N12" s="2">
        <v>1.08773852690907</v>
      </c>
      <c r="O12" s="16">
        <f t="shared" si="4"/>
        <v>1.0764007973109935</v>
      </c>
      <c r="Q12" s="2">
        <f>growth_acc_Table_2002!Q12</f>
        <v>2.32</v>
      </c>
      <c r="R12" s="2">
        <f>growth_acc_Table_2002!R12</f>
        <v>1.4342924350727</v>
      </c>
      <c r="S12" s="2">
        <f>growth_acc_Table_2002!S12</f>
        <v>0.9949219624633656</v>
      </c>
      <c r="U12" s="3">
        <f t="shared" si="5"/>
        <v>118.5260335794518</v>
      </c>
      <c r="V12" s="3">
        <f t="shared" si="6"/>
        <v>28.292389334441175</v>
      </c>
      <c r="W12" s="3">
        <f t="shared" si="7"/>
        <v>113.1695573377647</v>
      </c>
      <c r="Y12" s="6">
        <v>82355.0283397374</v>
      </c>
      <c r="AA12" s="3"/>
    </row>
    <row r="13" spans="1:27" s="2" customFormat="1" ht="12.75">
      <c r="A13" s="2" t="s">
        <v>530</v>
      </c>
      <c r="C13" s="35">
        <v>16907.5671414529</v>
      </c>
      <c r="D13" s="3">
        <f t="shared" si="0"/>
        <v>75.42296980618681</v>
      </c>
      <c r="E13" s="3"/>
      <c r="F13" s="48">
        <v>0.37096033448616905</v>
      </c>
      <c r="G13" s="47">
        <f t="shared" si="1"/>
        <v>37.09603344861691</v>
      </c>
      <c r="H13" s="16">
        <f t="shared" si="2"/>
        <v>0.8659701928000981</v>
      </c>
      <c r="I13" s="3"/>
      <c r="J13" s="35">
        <v>1929.98755186722</v>
      </c>
      <c r="K13" s="16">
        <f t="shared" si="3"/>
        <v>1.1629216283475126</v>
      </c>
      <c r="N13" s="2">
        <v>0.9997808190427311</v>
      </c>
      <c r="O13" s="16">
        <f t="shared" si="4"/>
        <v>0.9893598913075884</v>
      </c>
      <c r="Q13" s="2">
        <f>growth_acc_Table_2002!Q13</f>
        <v>2.356783308</v>
      </c>
      <c r="R13" s="2">
        <f>growth_acc_Table_2002!R13</f>
        <v>1.4439945890027626</v>
      </c>
      <c r="S13" s="2">
        <f>growth_acc_Table_2002!S13</f>
        <v>1.0016520307480319</v>
      </c>
      <c r="U13" s="3">
        <f t="shared" si="5"/>
        <v>75.57515762656219</v>
      </c>
      <c r="V13" s="3">
        <f t="shared" si="6"/>
        <v>20.647398657148855</v>
      </c>
      <c r="W13" s="3">
        <f t="shared" si="7"/>
        <v>82.58959462859542</v>
      </c>
      <c r="Y13" s="6">
        <v>10645.343</v>
      </c>
      <c r="AA13" s="3"/>
    </row>
    <row r="14" spans="1:27" s="2" customFormat="1" ht="12.75">
      <c r="A14" s="2" t="s">
        <v>531</v>
      </c>
      <c r="C14" s="35">
        <v>31391.5000968112</v>
      </c>
      <c r="D14" s="3">
        <f t="shared" si="0"/>
        <v>140.0343493634795</v>
      </c>
      <c r="E14" s="3"/>
      <c r="F14" s="48">
        <v>0.448758343400309</v>
      </c>
      <c r="G14" s="47">
        <f t="shared" si="1"/>
        <v>44.8758343400309</v>
      </c>
      <c r="H14" s="16">
        <f t="shared" si="2"/>
        <v>1.0475819461757232</v>
      </c>
      <c r="I14" s="3"/>
      <c r="J14" s="35">
        <v>1672.65401785714</v>
      </c>
      <c r="K14" s="16">
        <f t="shared" si="3"/>
        <v>1.0078642902263957</v>
      </c>
      <c r="N14" s="2">
        <v>1.03506144801632</v>
      </c>
      <c r="O14" s="16">
        <f t="shared" si="4"/>
        <v>1.024272782795139</v>
      </c>
      <c r="Q14" s="2">
        <f>growth_acc_Table_2002!Q14</f>
        <v>2.492297408</v>
      </c>
      <c r="R14" s="2">
        <f>growth_acc_Table_2002!R14</f>
        <v>1.479010887724944</v>
      </c>
      <c r="S14" s="2">
        <f>growth_acc_Table_2002!S14</f>
        <v>1.0259416970608228</v>
      </c>
      <c r="U14" s="3">
        <f t="shared" si="5"/>
        <v>126.21361353570441</v>
      </c>
      <c r="V14" s="3">
        <f t="shared" si="6"/>
        <v>29.564758828193163</v>
      </c>
      <c r="W14" s="3">
        <f t="shared" si="7"/>
        <v>118.25903531277264</v>
      </c>
      <c r="Y14" s="6">
        <v>3883.159</v>
      </c>
      <c r="AA14" s="3"/>
    </row>
    <row r="15" spans="1:27" s="2" customFormat="1" ht="12.75">
      <c r="A15" s="2" t="s">
        <v>532</v>
      </c>
      <c r="C15" s="35">
        <v>25104.8997642537</v>
      </c>
      <c r="D15" s="3">
        <f t="shared" si="0"/>
        <v>111.9904526219106</v>
      </c>
      <c r="E15" s="3"/>
      <c r="F15" s="48">
        <v>0.412370749605033</v>
      </c>
      <c r="G15" s="47">
        <f t="shared" si="1"/>
        <v>41.2370749605033</v>
      </c>
      <c r="H15" s="16">
        <f t="shared" si="2"/>
        <v>0.9626387091634069</v>
      </c>
      <c r="I15" s="3"/>
      <c r="J15" s="35">
        <v>1618.01340645948</v>
      </c>
      <c r="K15" s="16">
        <f t="shared" si="3"/>
        <v>0.9749403738420674</v>
      </c>
      <c r="N15" s="2">
        <v>0.8729306151125411</v>
      </c>
      <c r="O15" s="16">
        <f t="shared" si="4"/>
        <v>0.8638318739838691</v>
      </c>
      <c r="Q15" s="2">
        <f>growth_acc_Table_2002!Q15</f>
        <v>2.544690188</v>
      </c>
      <c r="R15" s="2">
        <f>growth_acc_Table_2002!R15</f>
        <v>1.4922566918022466</v>
      </c>
      <c r="S15" s="2">
        <f>growth_acc_Table_2002!S15</f>
        <v>1.0351298800733946</v>
      </c>
      <c r="U15" s="3">
        <f t="shared" si="5"/>
        <v>133.449070472026</v>
      </c>
      <c r="V15" s="3">
        <f t="shared" si="6"/>
        <v>30.741205007405625</v>
      </c>
      <c r="W15" s="3">
        <f t="shared" si="7"/>
        <v>122.9648200296225</v>
      </c>
      <c r="Y15" s="6">
        <v>57926.999</v>
      </c>
      <c r="AA15" s="3"/>
    </row>
    <row r="16" spans="1:27" s="2" customFormat="1" ht="12.75">
      <c r="A16" s="2" t="s">
        <v>533</v>
      </c>
      <c r="C16" s="35">
        <v>47556.5477077644</v>
      </c>
      <c r="D16" s="3">
        <f t="shared" si="0"/>
        <v>212.14501364038188</v>
      </c>
      <c r="E16" s="3"/>
      <c r="F16" s="48">
        <v>0.6360225517144521</v>
      </c>
      <c r="G16" s="47">
        <f t="shared" si="1"/>
        <v>63.60225517144521</v>
      </c>
      <c r="H16" s="16">
        <f t="shared" si="2"/>
        <v>1.4847317099179231</v>
      </c>
      <c r="I16" s="3"/>
      <c r="J16" s="35">
        <v>1559.7254648409</v>
      </c>
      <c r="K16" s="16">
        <f t="shared" si="3"/>
        <v>0.9398187442157396</v>
      </c>
      <c r="O16" s="16">
        <v>1</v>
      </c>
      <c r="Q16" s="2" t="str">
        <f>growth_acc_Table_2002!Q16</f>
        <v>na</v>
      </c>
      <c r="R16" s="2" t="str">
        <f>growth_acc_Table_2002!R16</f>
        <v>na</v>
      </c>
      <c r="S16" s="2">
        <f>growth_acc_Table_2002!S16</f>
        <v>1</v>
      </c>
      <c r="U16" s="3">
        <f t="shared" si="5"/>
        <v>152.03400696284592</v>
      </c>
      <c r="V16" s="3">
        <f t="shared" si="6"/>
        <v>33.678948146736346</v>
      </c>
      <c r="W16" s="3">
        <f t="shared" si="7"/>
        <v>134.71579258694538</v>
      </c>
      <c r="Y16" s="6">
        <v>0</v>
      </c>
      <c r="AA16" s="3"/>
    </row>
    <row r="17" spans="1:27" s="2" customFormat="1" ht="12.75">
      <c r="A17" s="2" t="s">
        <v>534</v>
      </c>
      <c r="C17" s="35">
        <v>27399.9124209733</v>
      </c>
      <c r="D17" s="3">
        <f t="shared" si="0"/>
        <v>122.22827506344873</v>
      </c>
      <c r="E17" s="3"/>
      <c r="F17" s="48">
        <v>0.508981140026011</v>
      </c>
      <c r="G17" s="47">
        <f t="shared" si="1"/>
        <v>50.898114002601105</v>
      </c>
      <c r="H17" s="16">
        <f t="shared" si="2"/>
        <v>1.1881661056038646</v>
      </c>
      <c r="I17" s="3"/>
      <c r="J17" s="35">
        <v>1324.47501810282</v>
      </c>
      <c r="K17" s="16">
        <f t="shared" si="3"/>
        <v>0.798067657621711</v>
      </c>
      <c r="N17" s="2">
        <v>1.05066237122604</v>
      </c>
      <c r="O17" s="16">
        <f>N17/1.010533</f>
        <v>1.0397110942700931</v>
      </c>
      <c r="Q17" s="2">
        <f>growth_acc_Table_2002!Q17</f>
        <v>2.5303472</v>
      </c>
      <c r="R17" s="2">
        <f>growth_acc_Table_2002!R17</f>
        <v>1.4886461500736292</v>
      </c>
      <c r="S17" s="2">
        <f>growth_acc_Table_2002!S17</f>
        <v>1.0326253648334396</v>
      </c>
      <c r="U17" s="3">
        <f t="shared" si="5"/>
        <v>120.06027833419651</v>
      </c>
      <c r="V17" s="3">
        <f t="shared" si="6"/>
        <v>28.548253340947255</v>
      </c>
      <c r="W17" s="3">
        <f t="shared" si="7"/>
        <v>114.19301336378902</v>
      </c>
      <c r="Y17" s="6">
        <v>16067.754</v>
      </c>
      <c r="AA17" s="3"/>
    </row>
    <row r="18" spans="1:27" s="2" customFormat="1" ht="12.75">
      <c r="A18" s="2" t="s">
        <v>535</v>
      </c>
      <c r="C18" s="35">
        <v>17856.0451567774</v>
      </c>
      <c r="D18" s="3">
        <f t="shared" si="0"/>
        <v>79.65403558360798</v>
      </c>
      <c r="E18" s="3"/>
      <c r="F18" s="48">
        <v>0.5034090306215291</v>
      </c>
      <c r="G18" s="47">
        <f t="shared" si="1"/>
        <v>50.34090306215291</v>
      </c>
      <c r="H18" s="16">
        <f t="shared" si="2"/>
        <v>1.1751585675823506</v>
      </c>
      <c r="I18" s="3"/>
      <c r="J18" s="35">
        <v>1715.09540034072</v>
      </c>
      <c r="K18" s="16">
        <f t="shared" si="3"/>
        <v>1.033437513006705</v>
      </c>
      <c r="N18" s="2">
        <v>0.706812958275933</v>
      </c>
      <c r="O18" s="16">
        <f>N18/1.010533</f>
        <v>0.6994456967520438</v>
      </c>
      <c r="Q18" s="2">
        <f>growth_acc_Table_2002!Q18</f>
        <v>2.0754432</v>
      </c>
      <c r="R18" s="2">
        <f>growth_acc_Table_2002!R18</f>
        <v>1.367428574705537</v>
      </c>
      <c r="S18" s="2">
        <f>growth_acc_Table_2002!S18</f>
        <v>0.948540679575959</v>
      </c>
      <c r="U18" s="3">
        <f t="shared" si="5"/>
        <v>98.85920802202612</v>
      </c>
      <c r="V18" s="3">
        <f t="shared" si="6"/>
        <v>24.9179315713187</v>
      </c>
      <c r="W18" s="3">
        <f t="shared" si="7"/>
        <v>99.6717262852748</v>
      </c>
      <c r="Y18" s="6">
        <v>10084.245</v>
      </c>
      <c r="AA18" s="3"/>
    </row>
    <row r="19" spans="1:27" s="2" customFormat="1" ht="12.75">
      <c r="A19" s="2" t="s">
        <v>536</v>
      </c>
      <c r="C19" s="35">
        <v>20520.5678841848</v>
      </c>
      <c r="D19" s="3">
        <f t="shared" si="0"/>
        <v>91.54020557694963</v>
      </c>
      <c r="E19" s="3"/>
      <c r="F19" s="48">
        <v>0.40262980275931404</v>
      </c>
      <c r="G19" s="47">
        <f t="shared" si="1"/>
        <v>40.262980275931405</v>
      </c>
      <c r="H19" s="16">
        <f t="shared" si="2"/>
        <v>0.9398994326590148</v>
      </c>
      <c r="I19" s="3"/>
      <c r="J19" s="35">
        <v>1806.49134678591</v>
      </c>
      <c r="K19" s="16">
        <f t="shared" si="3"/>
        <v>1.0885085018126033</v>
      </c>
      <c r="N19" s="2">
        <v>0.8952527440552751</v>
      </c>
      <c r="O19" s="16">
        <f>N19/1.010533</f>
        <v>0.885921334637538</v>
      </c>
      <c r="Q19" s="2">
        <f>growth_acc_Table_2002!Q19</f>
        <v>2.333801648</v>
      </c>
      <c r="R19" s="2">
        <f>growth_acc_Table_2002!R19</f>
        <v>1.4379430613624156</v>
      </c>
      <c r="S19" s="2">
        <f>growth_acc_Table_2002!S19</f>
        <v>0.997454283058224</v>
      </c>
      <c r="U19" s="3">
        <f t="shared" si="5"/>
        <v>101.25360870865732</v>
      </c>
      <c r="V19" s="3">
        <f t="shared" si="6"/>
        <v>25.338876650752084</v>
      </c>
      <c r="W19" s="3">
        <f t="shared" si="7"/>
        <v>101.35550660300834</v>
      </c>
      <c r="Y19" s="6">
        <v>40152.517</v>
      </c>
      <c r="AA19" s="3"/>
    </row>
    <row r="20" spans="1:27" s="2" customFormat="1" ht="12.75">
      <c r="A20" s="2" t="s">
        <v>537</v>
      </c>
      <c r="C20" s="35">
        <v>26080.4414390006</v>
      </c>
      <c r="D20" s="3">
        <f t="shared" si="0"/>
        <v>116.34224668332335</v>
      </c>
      <c r="E20" s="3"/>
      <c r="F20" s="48">
        <v>0.485313083265666</v>
      </c>
      <c r="G20" s="47">
        <f t="shared" si="1"/>
        <v>48.5313083265666</v>
      </c>
      <c r="H20" s="16">
        <f t="shared" si="2"/>
        <v>1.1329153691488494</v>
      </c>
      <c r="I20" s="3"/>
      <c r="J20" s="35">
        <v>1581.15689668607</v>
      </c>
      <c r="K20" s="16">
        <f t="shared" si="3"/>
        <v>0.952732338189489</v>
      </c>
      <c r="N20" s="2">
        <v>1.21358743441047</v>
      </c>
      <c r="O20" s="16">
        <f>N20/1.010533</f>
        <v>1.20093795493118</v>
      </c>
      <c r="Q20" s="2">
        <f>growth_acc_Table_2002!Q20</f>
        <v>2.384509932</v>
      </c>
      <c r="R20" s="2">
        <f>growth_acc_Table_2002!R20</f>
        <v>1.4512508487190412</v>
      </c>
      <c r="S20" s="2">
        <f>growth_acc_Table_2002!S20</f>
        <v>1.006685461853522</v>
      </c>
      <c r="U20" s="3">
        <f t="shared" si="5"/>
        <v>89.15684748272777</v>
      </c>
      <c r="V20" s="3">
        <f t="shared" si="6"/>
        <v>23.179725713353875</v>
      </c>
      <c r="W20" s="3">
        <f t="shared" si="7"/>
        <v>92.7189028534155</v>
      </c>
      <c r="Y20" s="6">
        <v>8876.744</v>
      </c>
      <c r="AA20" s="3"/>
    </row>
    <row r="21" spans="1:27" s="2" customFormat="1" ht="12.75">
      <c r="A21" s="2" t="s">
        <v>538</v>
      </c>
      <c r="C21" s="35">
        <v>25067.3391995306</v>
      </c>
      <c r="D21" s="3">
        <f t="shared" si="0"/>
        <v>111.8228986908623</v>
      </c>
      <c r="E21" s="3"/>
      <c r="F21" s="48">
        <v>0.460502619782295</v>
      </c>
      <c r="G21" s="47">
        <f t="shared" si="1"/>
        <v>46.0502619782295</v>
      </c>
      <c r="H21" s="16">
        <f t="shared" si="2"/>
        <v>1.0749977972447955</v>
      </c>
      <c r="I21" s="3"/>
      <c r="J21" s="35">
        <v>1651.74289567465</v>
      </c>
      <c r="K21" s="16">
        <f t="shared" si="3"/>
        <v>0.9952642108966052</v>
      </c>
      <c r="N21" s="2">
        <v>1.0585507916753</v>
      </c>
      <c r="O21" s="16">
        <f>N21/1.010533</f>
        <v>1.0475172920382612</v>
      </c>
      <c r="Q21" s="2">
        <f>growth_acc_Table_2002!Q21</f>
        <v>1.787820012</v>
      </c>
      <c r="R21" s="2">
        <f>growth_acc_Table_2002!R21</f>
        <v>1.2827403878194048</v>
      </c>
      <c r="S21" s="2">
        <f>growth_acc_Table_2002!S21</f>
        <v>0.8897952417322852</v>
      </c>
      <c r="U21" s="3">
        <f t="shared" si="5"/>
        <v>112.1330162483251</v>
      </c>
      <c r="V21" s="3">
        <f t="shared" si="6"/>
        <v>27.215320493556135</v>
      </c>
      <c r="W21" s="3">
        <f t="shared" si="7"/>
        <v>108.86128197422454</v>
      </c>
      <c r="Y21" s="6">
        <v>59912.431</v>
      </c>
      <c r="AA21" s="3"/>
    </row>
    <row r="22" spans="4:27" s="2" customFormat="1" ht="12.75">
      <c r="D22" s="3"/>
      <c r="E22" s="3"/>
      <c r="F22" s="3"/>
      <c r="G22" s="3"/>
      <c r="H22" s="16"/>
      <c r="I22" s="3"/>
      <c r="J22" s="29"/>
      <c r="K22" s="16"/>
      <c r="U22" s="3"/>
      <c r="V22" s="3"/>
      <c r="W22" s="3"/>
      <c r="Y22" s="6"/>
      <c r="AA22" s="3"/>
    </row>
    <row r="23" spans="1:27" s="2" customFormat="1" ht="12.75">
      <c r="A23" s="2" t="s">
        <v>539</v>
      </c>
      <c r="C23" s="29">
        <v>18812.0170668777</v>
      </c>
      <c r="D23" s="3">
        <f aca="true" t="shared" si="8" ref="D23:D31">C23/22417*100</f>
        <v>83.91853087780568</v>
      </c>
      <c r="E23" s="3"/>
      <c r="F23" s="46">
        <v>0.48590902811626</v>
      </c>
      <c r="G23" s="47">
        <f aca="true" t="shared" si="9" ref="G23:G31">F23*100</f>
        <v>48.590902811626</v>
      </c>
      <c r="H23" s="16">
        <f aca="true" t="shared" si="10" ref="H23:H31">F23/0.428375407803213</f>
        <v>1.1343065434313557</v>
      </c>
      <c r="I23" s="3"/>
      <c r="J23" s="29">
        <v>2114.12116085989</v>
      </c>
      <c r="K23" s="16">
        <f aca="true" t="shared" si="11" ref="K23:K31">J23/1659.60242274425</f>
        <v>1.2738720623003592</v>
      </c>
      <c r="M23" s="1"/>
      <c r="N23" s="1">
        <v>1</v>
      </c>
      <c r="O23" s="16">
        <f aca="true" t="shared" si="12" ref="O23:O31">N23/1.010533</f>
        <v>0.9895767876952065</v>
      </c>
      <c r="Q23" s="2">
        <f>growth_acc_Table_2002!Q23</f>
        <v>2.358175407331382</v>
      </c>
      <c r="R23" s="2">
        <f>growth_acc_Table_2002!R23</f>
        <v>1.4443600710715712</v>
      </c>
      <c r="S23" s="2">
        <f>growth_acc_Table_2002!S23</f>
        <v>1.001905553759276</v>
      </c>
      <c r="U23" s="3">
        <f aca="true" t="shared" si="13" ref="U23:U31">D23/H23/K23/O23/S23</f>
        <v>58.576758912960905</v>
      </c>
      <c r="V23" s="3">
        <f aca="true" t="shared" si="14" ref="V23:V31">U23^0.7</f>
        <v>17.27458953324876</v>
      </c>
      <c r="W23" s="3">
        <f aca="true" t="shared" si="15" ref="W23:W31">V23/25*100</f>
        <v>69.09835813299505</v>
      </c>
      <c r="Y23" s="29">
        <v>767.314</v>
      </c>
      <c r="AA23" s="3"/>
    </row>
    <row r="24" spans="1:27" s="2" customFormat="1" ht="12.75">
      <c r="A24" s="2" t="s">
        <v>540</v>
      </c>
      <c r="C24" s="1">
        <v>14903.6178824912</v>
      </c>
      <c r="D24" s="3">
        <f t="shared" si="8"/>
        <v>66.48355213673194</v>
      </c>
      <c r="E24" s="3"/>
      <c r="F24" s="46">
        <v>0.46418167140500505</v>
      </c>
      <c r="G24" s="47">
        <f t="shared" si="9"/>
        <v>46.41816714050051</v>
      </c>
      <c r="H24" s="16">
        <f t="shared" si="10"/>
        <v>1.0835861792006527</v>
      </c>
      <c r="I24" s="3"/>
      <c r="J24" s="29">
        <v>1913.46651074454</v>
      </c>
      <c r="K24" s="16">
        <f t="shared" si="11"/>
        <v>1.152966809713685</v>
      </c>
      <c r="M24" s="1"/>
      <c r="N24" s="2">
        <v>1.06649843874092</v>
      </c>
      <c r="O24" s="16">
        <f t="shared" si="12"/>
        <v>1.0553820990911926</v>
      </c>
      <c r="Q24" s="2">
        <f>growth_acc_Table_2002!Q24</f>
        <v>3.08</v>
      </c>
      <c r="R24" s="2">
        <f>growth_acc_Table_2002!R24</f>
        <v>1.6194922665708946</v>
      </c>
      <c r="S24" s="2">
        <f>growth_acc_Table_2002!S24</f>
        <v>1.1233890555724002</v>
      </c>
      <c r="U24" s="3">
        <f t="shared" si="13"/>
        <v>44.884257010078706</v>
      </c>
      <c r="V24" s="3">
        <f t="shared" si="14"/>
        <v>14.337249016543558</v>
      </c>
      <c r="W24" s="3">
        <f t="shared" si="15"/>
        <v>57.34899606617423</v>
      </c>
      <c r="Y24" s="2">
        <v>10256.76</v>
      </c>
      <c r="AA24" s="3"/>
    </row>
    <row r="25" spans="1:27" s="2" customFormat="1" ht="12.75">
      <c r="A25" s="2" t="s">
        <v>541</v>
      </c>
      <c r="C25" s="35">
        <v>10202.4712308655</v>
      </c>
      <c r="D25" s="3">
        <f t="shared" si="8"/>
        <v>45.51220605284159</v>
      </c>
      <c r="E25" s="3"/>
      <c r="F25" s="46">
        <v>0.5382383460680761</v>
      </c>
      <c r="G25" s="47">
        <f t="shared" si="9"/>
        <v>53.82383460680761</v>
      </c>
      <c r="H25" s="16">
        <f t="shared" si="10"/>
        <v>1.2564641579876403</v>
      </c>
      <c r="I25" s="3"/>
      <c r="J25" s="35">
        <v>2044.27788119542</v>
      </c>
      <c r="K25" s="16">
        <f t="shared" si="11"/>
        <v>1.2317877180578507</v>
      </c>
      <c r="M25" s="1"/>
      <c r="N25" s="1">
        <v>1</v>
      </c>
      <c r="O25" s="16">
        <f t="shared" si="12"/>
        <v>0.9895767876952065</v>
      </c>
      <c r="Q25" s="2">
        <f>growth_acc_Table_2002!Q25</f>
        <v>2.358175407331382</v>
      </c>
      <c r="R25" s="2">
        <f>growth_acc_Table_2002!R25</f>
        <v>1.4443600710715712</v>
      </c>
      <c r="S25" s="2">
        <f>growth_acc_Table_2002!S25</f>
        <v>1.001905553759276</v>
      </c>
      <c r="U25" s="3">
        <f t="shared" si="13"/>
        <v>29.6596232104209</v>
      </c>
      <c r="V25" s="3">
        <f t="shared" si="14"/>
        <v>10.72793023735202</v>
      </c>
      <c r="W25" s="3">
        <f t="shared" si="15"/>
        <v>42.91172094940808</v>
      </c>
      <c r="Y25" s="6">
        <v>1415.681</v>
      </c>
      <c r="AA25" s="3"/>
    </row>
    <row r="26" spans="1:27" s="2" customFormat="1" ht="12.75">
      <c r="A26" s="2" t="s">
        <v>542</v>
      </c>
      <c r="C26" s="35">
        <v>12978.0705892871</v>
      </c>
      <c r="D26" s="3">
        <f t="shared" si="8"/>
        <v>57.89387781276307</v>
      </c>
      <c r="E26" s="3"/>
      <c r="F26" s="46">
        <v>0.380048345246279</v>
      </c>
      <c r="G26" s="47">
        <f t="shared" si="9"/>
        <v>38.0048345246279</v>
      </c>
      <c r="H26" s="16">
        <f t="shared" si="10"/>
        <v>0.8871852546233595</v>
      </c>
      <c r="I26" s="3"/>
      <c r="J26" s="35">
        <v>1766.10482927644</v>
      </c>
      <c r="K26" s="16">
        <f t="shared" si="11"/>
        <v>1.0641734460450365</v>
      </c>
      <c r="M26" s="1"/>
      <c r="N26" s="2">
        <v>1.02038580402207</v>
      </c>
      <c r="O26" s="16">
        <f t="shared" si="12"/>
        <v>1.0097501061539504</v>
      </c>
      <c r="Q26" s="2">
        <f>growth_acc_Table_2002!Q26</f>
        <v>2.04</v>
      </c>
      <c r="R26" s="2">
        <f>growth_acc_Table_2002!R26</f>
        <v>1.3573712402090694</v>
      </c>
      <c r="S26" s="2">
        <f>growth_acc_Table_2002!S26</f>
        <v>0.941564234096855</v>
      </c>
      <c r="U26" s="3">
        <f t="shared" si="13"/>
        <v>64.49737604190506</v>
      </c>
      <c r="V26" s="3">
        <f t="shared" si="14"/>
        <v>18.479041149490723</v>
      </c>
      <c r="W26" s="3">
        <f t="shared" si="15"/>
        <v>73.91616459796289</v>
      </c>
      <c r="Y26" s="6">
        <v>10075.034</v>
      </c>
      <c r="AA26" s="3"/>
    </row>
    <row r="27" spans="1:27" s="2" customFormat="1" ht="12.75">
      <c r="A27" s="2" t="s">
        <v>543</v>
      </c>
      <c r="C27" s="35">
        <v>7989.84294285801</v>
      </c>
      <c r="D27" s="3">
        <f t="shared" si="8"/>
        <v>35.641892058964224</v>
      </c>
      <c r="E27" s="3"/>
      <c r="F27" s="46">
        <v>0.543169174925999</v>
      </c>
      <c r="G27" s="47">
        <f t="shared" si="9"/>
        <v>54.316917492599906</v>
      </c>
      <c r="H27" s="16">
        <f t="shared" si="10"/>
        <v>1.2679746900305722</v>
      </c>
      <c r="I27" s="3"/>
      <c r="J27" s="35">
        <v>2140.7060831386</v>
      </c>
      <c r="K27" s="16">
        <f t="shared" si="11"/>
        <v>1.2898909123058626</v>
      </c>
      <c r="M27" s="1"/>
      <c r="N27" s="2">
        <v>1</v>
      </c>
      <c r="O27" s="16">
        <f t="shared" si="12"/>
        <v>0.9895767876952065</v>
      </c>
      <c r="Q27" s="2">
        <f>growth_acc_Table_2002!Q27</f>
        <v>2.358175407331382</v>
      </c>
      <c r="R27" s="2">
        <f>growth_acc_Table_2002!R27</f>
        <v>1.4443600710715712</v>
      </c>
      <c r="S27" s="2">
        <f>growth_acc_Table_2002!S27</f>
        <v>1.001905553759276</v>
      </c>
      <c r="U27" s="3">
        <f t="shared" si="13"/>
        <v>21.97965641704318</v>
      </c>
      <c r="V27" s="3">
        <f t="shared" si="14"/>
        <v>8.697904391148178</v>
      </c>
      <c r="W27" s="3">
        <f t="shared" si="15"/>
        <v>34.79161756459271</v>
      </c>
      <c r="Y27" s="6">
        <v>2366.515</v>
      </c>
      <c r="AA27" s="3"/>
    </row>
    <row r="28" spans="1:27" s="2" customFormat="1" ht="12.75">
      <c r="A28" s="2" t="s">
        <v>544</v>
      </c>
      <c r="C28" s="35">
        <v>8942.81813604029</v>
      </c>
      <c r="D28" s="3">
        <f t="shared" si="8"/>
        <v>39.89301929803404</v>
      </c>
      <c r="E28" s="3"/>
      <c r="F28" s="46">
        <v>0.504729338336937</v>
      </c>
      <c r="G28" s="47">
        <f t="shared" si="9"/>
        <v>50.4729338336937</v>
      </c>
      <c r="H28" s="16">
        <f t="shared" si="10"/>
        <v>1.1782406952940665</v>
      </c>
      <c r="I28" s="3"/>
      <c r="J28" s="35">
        <v>2159.99172352723</v>
      </c>
      <c r="K28" s="16">
        <f t="shared" si="11"/>
        <v>1.3015115511554611</v>
      </c>
      <c r="M28" s="1"/>
      <c r="N28" s="2">
        <v>1</v>
      </c>
      <c r="O28" s="16">
        <f t="shared" si="12"/>
        <v>0.9895767876952065</v>
      </c>
      <c r="Q28" s="2">
        <f>growth_acc_Table_2002!Q28</f>
        <v>2.358175407331382</v>
      </c>
      <c r="R28" s="2">
        <f>growth_acc_Table_2002!R28</f>
        <v>1.4443600710715712</v>
      </c>
      <c r="S28" s="2">
        <f>growth_acc_Table_2002!S28</f>
        <v>1.001905553759276</v>
      </c>
      <c r="U28" s="3">
        <f t="shared" si="13"/>
        <v>26.238474269690744</v>
      </c>
      <c r="V28" s="3">
        <f t="shared" si="14"/>
        <v>9.845935909510773</v>
      </c>
      <c r="W28" s="3">
        <f t="shared" si="15"/>
        <v>39.38374363804309</v>
      </c>
      <c r="Y28" s="6">
        <v>3601.138</v>
      </c>
      <c r="AA28" s="3"/>
    </row>
    <row r="29" spans="1:27" s="2" customFormat="1" ht="12.75">
      <c r="A29" s="2" t="s">
        <v>545</v>
      </c>
      <c r="C29" s="29">
        <v>13246.9650723412</v>
      </c>
      <c r="D29" s="3">
        <f t="shared" si="8"/>
        <v>59.093389268596155</v>
      </c>
      <c r="E29" s="3"/>
      <c r="F29" s="1">
        <v>0.37862409716754</v>
      </c>
      <c r="G29" s="47">
        <f t="shared" si="9"/>
        <v>37.862409716753994</v>
      </c>
      <c r="H29" s="16">
        <f t="shared" si="10"/>
        <v>0.8838604884187754</v>
      </c>
      <c r="I29" s="3"/>
      <c r="J29" s="29">
        <v>1957.71542655493</v>
      </c>
      <c r="K29" s="16">
        <f t="shared" si="11"/>
        <v>1.1796291688449891</v>
      </c>
      <c r="M29" s="1"/>
      <c r="N29" s="2">
        <v>1</v>
      </c>
      <c r="O29" s="16">
        <f t="shared" si="12"/>
        <v>0.9895767876952065</v>
      </c>
      <c r="Q29" s="2">
        <f>growth_acc_Table_2002!Q29</f>
        <v>2.358175407331382</v>
      </c>
      <c r="R29" s="2">
        <f>growth_acc_Table_2002!R29</f>
        <v>1.4443600710715712</v>
      </c>
      <c r="S29" s="2">
        <f>growth_acc_Table_2002!S29</f>
        <v>1.001905553759276</v>
      </c>
      <c r="U29" s="3">
        <f t="shared" si="13"/>
        <v>57.16541926808224</v>
      </c>
      <c r="V29" s="3">
        <f t="shared" si="14"/>
        <v>16.98217747207098</v>
      </c>
      <c r="W29" s="3">
        <f t="shared" si="15"/>
        <v>67.92870988828392</v>
      </c>
      <c r="Y29" s="29">
        <v>397.499</v>
      </c>
      <c r="AA29" s="3"/>
    </row>
    <row r="30" spans="1:27" s="2" customFormat="1" ht="12.75">
      <c r="A30" s="2" t="s">
        <v>546</v>
      </c>
      <c r="C30" s="29">
        <v>9970.31102446745</v>
      </c>
      <c r="D30" s="3">
        <f t="shared" si="8"/>
        <v>44.47656253944528</v>
      </c>
      <c r="E30" s="3"/>
      <c r="F30" s="46">
        <v>0.35681111829865203</v>
      </c>
      <c r="G30" s="47">
        <f t="shared" si="9"/>
        <v>35.6811118298652</v>
      </c>
      <c r="H30" s="16">
        <f t="shared" si="10"/>
        <v>0.8329402477337443</v>
      </c>
      <c r="I30" s="3"/>
      <c r="J30" s="35">
        <v>2200.66513396206</v>
      </c>
      <c r="K30" s="16">
        <f t="shared" si="11"/>
        <v>1.3260194753892507</v>
      </c>
      <c r="M30" s="1"/>
      <c r="N30" s="2">
        <v>1.09889023691943</v>
      </c>
      <c r="O30" s="16">
        <f t="shared" si="12"/>
        <v>1.087436270680354</v>
      </c>
      <c r="Q30" s="2">
        <f>growth_acc_Table_2002!Q30</f>
        <v>2.07</v>
      </c>
      <c r="R30" s="2">
        <f>growth_acc_Table_2002!R30</f>
        <v>1.3658904304688264</v>
      </c>
      <c r="S30" s="2">
        <f>growth_acc_Table_2002!S30</f>
        <v>0.9474737190000551</v>
      </c>
      <c r="U30" s="3">
        <f t="shared" si="13"/>
        <v>39.08377255841507</v>
      </c>
      <c r="V30" s="3">
        <f t="shared" si="14"/>
        <v>13.013602410956597</v>
      </c>
      <c r="W30" s="3">
        <f t="shared" si="15"/>
        <v>52.054409643826396</v>
      </c>
      <c r="Y30" s="6">
        <v>38625.478</v>
      </c>
      <c r="AA30" s="3"/>
    </row>
    <row r="31" spans="1:27" s="2" customFormat="1" ht="12.75">
      <c r="A31" s="2" t="s">
        <v>547</v>
      </c>
      <c r="C31" s="35">
        <v>12644.237833128</v>
      </c>
      <c r="D31" s="3">
        <f t="shared" si="8"/>
        <v>56.404683200820806</v>
      </c>
      <c r="E31" s="3"/>
      <c r="F31" s="46">
        <v>0.392264188732373</v>
      </c>
      <c r="G31" s="47">
        <f t="shared" si="9"/>
        <v>39.2264188732373</v>
      </c>
      <c r="H31" s="16">
        <f t="shared" si="10"/>
        <v>0.9157019324334584</v>
      </c>
      <c r="I31" s="3"/>
      <c r="J31" s="35">
        <v>1978.8</v>
      </c>
      <c r="K31" s="16">
        <f t="shared" si="11"/>
        <v>1.1923337619186758</v>
      </c>
      <c r="M31" s="1"/>
      <c r="N31" s="2">
        <v>1.04709618511568</v>
      </c>
      <c r="O31" s="16">
        <f t="shared" si="12"/>
        <v>1.0361820792746799</v>
      </c>
      <c r="Q31" s="2">
        <f>growth_acc_Table_2002!Q31</f>
        <v>2.84</v>
      </c>
      <c r="R31" s="2">
        <f>growth_acc_Table_2002!R31</f>
        <v>1.564153203907787</v>
      </c>
      <c r="S31" s="2">
        <f>growth_acc_Table_2002!S31</f>
        <v>1.085002149611433</v>
      </c>
      <c r="U31" s="3">
        <f t="shared" si="13"/>
        <v>45.951163947425236</v>
      </c>
      <c r="V31" s="3">
        <f t="shared" si="14"/>
        <v>14.574966378674718</v>
      </c>
      <c r="W31" s="3">
        <f t="shared" si="15"/>
        <v>58.299865514698865</v>
      </c>
      <c r="Y31" s="6">
        <v>5422.366</v>
      </c>
      <c r="AA31" s="3"/>
    </row>
    <row r="32" spans="3:27" s="2" customFormat="1" ht="12.75">
      <c r="C32" s="3"/>
      <c r="D32" s="3"/>
      <c r="E32" s="3"/>
      <c r="F32" s="3"/>
      <c r="G32" s="3"/>
      <c r="H32" s="16"/>
      <c r="I32" s="3"/>
      <c r="J32" s="35"/>
      <c r="K32" s="16"/>
      <c r="U32" s="3"/>
      <c r="V32" s="3"/>
      <c r="W32" s="3"/>
      <c r="Y32" s="6"/>
      <c r="AA32" s="3"/>
    </row>
    <row r="33" spans="1:27" s="2" customFormat="1" ht="12.75">
      <c r="A33" s="2" t="s">
        <v>548</v>
      </c>
      <c r="C33" s="35">
        <v>24581.3000236675</v>
      </c>
      <c r="D33" s="3">
        <f>C33/22417*100</f>
        <v>109.6547264293505</v>
      </c>
      <c r="E33" s="3"/>
      <c r="F33" s="16">
        <v>0.43469830974524304</v>
      </c>
      <c r="G33" s="47">
        <f>F33*100</f>
        <v>43.46983097452431</v>
      </c>
      <c r="H33" s="16">
        <f>F33/0.428375407803213</f>
        <v>1.0147601889063964</v>
      </c>
      <c r="I33" s="3"/>
      <c r="J33" s="35">
        <v>1578.40418848385</v>
      </c>
      <c r="K33" s="16">
        <f>J33/1659.60242274425</f>
        <v>0.9510736829811721</v>
      </c>
      <c r="M33" s="16"/>
      <c r="N33" s="45">
        <v>1.00000211233534</v>
      </c>
      <c r="O33" s="16">
        <f>N33/1.010533</f>
        <v>0.9895788780132267</v>
      </c>
      <c r="Q33" s="2">
        <f>growth_acc_Table_2002!Q33</f>
        <v>2.358175407331382</v>
      </c>
      <c r="R33" s="2">
        <f>growth_acc_Table_2002!R33</f>
        <v>1.4443600710715712</v>
      </c>
      <c r="S33" s="2">
        <f>growth_acc_Table_2002!S33</f>
        <v>1.001905553759276</v>
      </c>
      <c r="U33" s="3">
        <f>D33/H33/K33/O33/S33</f>
        <v>114.59682085875022</v>
      </c>
      <c r="V33" s="3">
        <f>U33^0.7</f>
        <v>27.632539450555175</v>
      </c>
      <c r="W33" s="3">
        <f>V33/25*100</f>
        <v>110.53015780222071</v>
      </c>
      <c r="Y33" s="5"/>
      <c r="AA33" s="3"/>
    </row>
    <row r="34" spans="1:27" s="2" customFormat="1" ht="12.75">
      <c r="A34" s="2" t="s">
        <v>549</v>
      </c>
      <c r="C34" s="2">
        <v>11453.1865699282</v>
      </c>
      <c r="D34" s="3">
        <f>C34/22417*100</f>
        <v>51.091522371094264</v>
      </c>
      <c r="E34" s="3"/>
      <c r="F34" s="16">
        <v>0.39634101629407</v>
      </c>
      <c r="G34" s="47">
        <f>F34*100</f>
        <v>39.634101629407</v>
      </c>
      <c r="H34" s="16">
        <f>F34/0.428375407803213</f>
        <v>0.9252188829573078</v>
      </c>
      <c r="I34" s="3"/>
      <c r="J34" s="35">
        <v>2070.98568473323</v>
      </c>
      <c r="K34" s="16">
        <f>J34/1659.60242274425</f>
        <v>1.247880610651757</v>
      </c>
      <c r="N34" s="2">
        <f>(SUMPRODUCT(N23:N31,Y23:Y31)+N5*Y5)/(SUM(Y23:Y31)+Y5)</f>
        <v>1.0638198659128117</v>
      </c>
      <c r="O34" s="16">
        <f>N34/1.010533</f>
        <v>1.0527314455963455</v>
      </c>
      <c r="Q34" s="2">
        <f>growth_acc_Table_2002!Q34</f>
        <v>2.294830490283855</v>
      </c>
      <c r="R34" s="2">
        <f>growth_acc_Table_2002!R34</f>
        <v>1.4276028455336407</v>
      </c>
      <c r="S34" s="2">
        <f>growth_acc_Table_2002!S34</f>
        <v>0.9902816120093538</v>
      </c>
      <c r="U34" s="3">
        <f>D34/H34/K34/O34/S34</f>
        <v>42.44778259319499</v>
      </c>
      <c r="V34" s="3">
        <f>U34^0.7</f>
        <v>13.787912092244465</v>
      </c>
      <c r="W34" s="3">
        <f>V34/25*100</f>
        <v>55.15164836897786</v>
      </c>
      <c r="AA34" s="3"/>
    </row>
    <row r="35" spans="1:27" s="2" customFormat="1" ht="12.75">
      <c r="A35" s="2" t="s">
        <v>550</v>
      </c>
      <c r="C35" s="35">
        <v>22417.2324739719</v>
      </c>
      <c r="D35" s="3">
        <f>C35/22417*100</f>
        <v>100.00103704319</v>
      </c>
      <c r="E35" s="3"/>
      <c r="F35" s="49">
        <v>0.42837540780321304</v>
      </c>
      <c r="G35" s="47">
        <f>F35*100</f>
        <v>42.837540780321305</v>
      </c>
      <c r="H35" s="16">
        <f>F35/0.428375407803213</f>
        <v>1</v>
      </c>
      <c r="I35" s="3"/>
      <c r="J35" s="35">
        <v>1659.60242274425</v>
      </c>
      <c r="K35" s="16">
        <f>J35/1659.60242274425</f>
        <v>1</v>
      </c>
      <c r="N35" s="2">
        <f>SUMPRODUCT(N5:N31,Y5:Y31)/SUM(Y5:Y31)</f>
        <v>1.0105325880582587</v>
      </c>
      <c r="O35" s="16">
        <f>N35/1.010533</f>
        <v>0.9999995923520151</v>
      </c>
      <c r="Q35" s="2">
        <f>growth_acc_Table_2002!Q35</f>
        <v>2.3477217084940865</v>
      </c>
      <c r="R35" s="2">
        <f>growth_acc_Table_2002!R35</f>
        <v>1.44161253401629</v>
      </c>
      <c r="S35" s="2">
        <f>growth_acc_Table_2002!S35</f>
        <v>0.9999996767622725</v>
      </c>
      <c r="U35" s="3">
        <f>D35/H35/K35/O35/S35</f>
        <v>100.00111013255943</v>
      </c>
      <c r="V35" s="3">
        <f>U35^0.7</f>
        <v>25.11905951165469</v>
      </c>
      <c r="W35" s="3">
        <f>V35/25*100</f>
        <v>100.47623804661876</v>
      </c>
      <c r="Y35" s="5"/>
      <c r="AA35" s="3"/>
    </row>
    <row r="36" spans="3:27" s="2" customFormat="1" ht="12.75">
      <c r="C36" s="3"/>
      <c r="D36" s="3"/>
      <c r="E36" s="3"/>
      <c r="F36" s="16"/>
      <c r="G36" s="3"/>
      <c r="H36" s="16"/>
      <c r="I36" s="3"/>
      <c r="J36" s="35"/>
      <c r="K36" s="16"/>
      <c r="U36" s="3"/>
      <c r="V36" s="3"/>
      <c r="W36" s="3"/>
      <c r="AA36" s="3"/>
    </row>
    <row r="37" spans="1:27" s="2" customFormat="1" ht="12.75">
      <c r="A37" s="2" t="s">
        <v>551</v>
      </c>
      <c r="C37" s="35">
        <v>34096.8891544689</v>
      </c>
      <c r="D37" s="3">
        <f>C37/22417*100</f>
        <v>152.10281997800288</v>
      </c>
      <c r="E37" s="3"/>
      <c r="F37" s="16">
        <v>0.47444077672426</v>
      </c>
      <c r="G37" s="47">
        <f>F37*100</f>
        <v>47.444077672426</v>
      </c>
      <c r="H37" s="16">
        <f>F37/0.428375407803213</f>
        <v>1.1075350453875925</v>
      </c>
      <c r="I37" s="3"/>
      <c r="J37" s="35">
        <v>1872.67978462564</v>
      </c>
      <c r="K37" s="16">
        <f>J37/1659.60242274425</f>
        <v>1.1283906066665377</v>
      </c>
      <c r="N37" s="2">
        <v>1.2893017529133801</v>
      </c>
      <c r="O37" s="16">
        <f>N37</f>
        <v>1.2893017529133801</v>
      </c>
      <c r="Q37" s="2">
        <f>growth_acc_Table_2002!Q37</f>
        <v>2.252</v>
      </c>
      <c r="R37" s="2">
        <f>growth_acc_Table_2002!R37</f>
        <v>1.416122219006689</v>
      </c>
      <c r="S37" s="2">
        <f>growth_acc_Table_2002!S37</f>
        <v>0.9804496240595759</v>
      </c>
      <c r="U37" s="3">
        <f>D37/H37/K37/O37/S37</f>
        <v>96.28097264039509</v>
      </c>
      <c r="V37" s="3">
        <f>U37^0.7</f>
        <v>24.46123208832041</v>
      </c>
      <c r="W37" s="3">
        <f>V37/25*100</f>
        <v>97.84492835328165</v>
      </c>
      <c r="Y37" s="6">
        <v>287675.526</v>
      </c>
      <c r="AA37" s="3"/>
    </row>
    <row r="38" spans="4:27" s="2" customFormat="1" ht="12.75">
      <c r="D38" s="3"/>
      <c r="G38" s="3"/>
      <c r="V38" s="3"/>
      <c r="W38" s="3"/>
      <c r="AA38" s="3"/>
    </row>
    <row r="39" spans="1:27" s="2" customFormat="1" ht="12.75">
      <c r="A39" s="2" t="s">
        <v>552</v>
      </c>
      <c r="D39" s="3"/>
      <c r="F39" s="2" t="s">
        <v>553</v>
      </c>
      <c r="G39" s="3"/>
      <c r="J39" s="2" t="s">
        <v>554</v>
      </c>
      <c r="O39" s="2" t="s">
        <v>555</v>
      </c>
      <c r="Q39" s="2" t="s">
        <v>556</v>
      </c>
      <c r="S39" s="2" t="s">
        <v>557</v>
      </c>
      <c r="V39" s="3"/>
      <c r="W39" s="3"/>
      <c r="AA39" s="3"/>
    </row>
  </sheetData>
  <printOptions/>
  <pageMargins left="0.7875" right="0.7875" top="0.7875" bottom="0.7875" header="0.5" footer="0.5"/>
  <pageSetup fitToHeight="0" fitToWidth="1" horizontalDpi="300" verticalDpi="300" orientation="landscape" paperSize="9" scale="43" r:id="rId1"/>
</worksheet>
</file>

<file path=xl/worksheets/sheet28.xml><?xml version="1.0" encoding="utf-8"?>
<worksheet xmlns="http://schemas.openxmlformats.org/spreadsheetml/2006/main" xmlns:r="http://schemas.openxmlformats.org/officeDocument/2006/relationships">
  <dimension ref="A1:S52"/>
  <sheetViews>
    <sheetView workbookViewId="0" topLeftCell="A2">
      <pane xSplit="2" ySplit="5" topLeftCell="C13" activePane="bottomRight" state="frozen"/>
      <selection pane="topLeft" activeCell="L44" sqref="L44"/>
      <selection pane="topRight" activeCell="L44" sqref="L44"/>
      <selection pane="bottomLeft" activeCell="L44" sqref="L44"/>
      <selection pane="bottomRight" activeCell="Q32" sqref="Q32"/>
    </sheetView>
  </sheetViews>
  <sheetFormatPr defaultColWidth="9.00390625" defaultRowHeight="12.75"/>
  <cols>
    <col min="1" max="16384" width="9.00390625" style="1" customWidth="1"/>
  </cols>
  <sheetData>
    <row r="1" s="2" customFormat="1" ht="12.75">
      <c r="A1" s="2" t="s">
        <v>626</v>
      </c>
    </row>
    <row r="2" s="2" customFormat="1" ht="12.75"/>
    <row r="3" spans="1:5" s="2" customFormat="1" ht="12.75">
      <c r="A3" s="2" t="s">
        <v>627</v>
      </c>
      <c r="C3" s="2" t="s">
        <v>628</v>
      </c>
      <c r="E3" s="2" t="s">
        <v>629</v>
      </c>
    </row>
    <row r="4" s="2" customFormat="1" ht="12.75"/>
    <row r="5" spans="1:3" s="2" customFormat="1" ht="12.75">
      <c r="A5" s="2" t="s">
        <v>630</v>
      </c>
      <c r="C5" s="2">
        <v>1988</v>
      </c>
    </row>
    <row r="6" s="2" customFormat="1" ht="12.75"/>
    <row r="7" spans="1:17" s="2" customFormat="1" ht="12.75">
      <c r="A7" s="2" t="s">
        <v>631</v>
      </c>
      <c r="E7" s="15"/>
      <c r="F7" s="15"/>
      <c r="G7" s="15"/>
      <c r="H7" s="15"/>
      <c r="I7" s="15"/>
      <c r="J7" s="15"/>
      <c r="K7" s="15"/>
      <c r="L7" s="15"/>
      <c r="M7" s="15"/>
      <c r="N7" s="15"/>
      <c r="O7" s="15"/>
      <c r="P7" s="15"/>
      <c r="Q7" s="15"/>
    </row>
    <row r="8" spans="1:3" s="2" customFormat="1" ht="12.75">
      <c r="A8" s="2" t="s">
        <v>632</v>
      </c>
      <c r="C8" s="2">
        <v>1.076</v>
      </c>
    </row>
    <row r="9" spans="1:3" s="2" customFormat="1" ht="12.75">
      <c r="A9" s="2" t="s">
        <v>633</v>
      </c>
      <c r="C9" s="2">
        <v>1.023</v>
      </c>
    </row>
    <row r="10" spans="1:3" s="2" customFormat="1" ht="12.75">
      <c r="A10" s="2" t="s">
        <v>634</v>
      </c>
      <c r="C10" s="2">
        <v>1.082</v>
      </c>
    </row>
    <row r="11" spans="1:3" s="2" customFormat="1" ht="12.75">
      <c r="A11" s="2" t="s">
        <v>635</v>
      </c>
      <c r="C11" s="2">
        <v>1.179</v>
      </c>
    </row>
    <row r="12" spans="1:3" s="2" customFormat="1" ht="12.75">
      <c r="A12" s="2" t="s">
        <v>636</v>
      </c>
      <c r="C12" s="2">
        <v>1.091</v>
      </c>
    </row>
    <row r="13" spans="1:19" s="2" customFormat="1" ht="12.75">
      <c r="A13" s="2" t="s">
        <v>637</v>
      </c>
      <c r="C13" s="15">
        <f>(2.32/2.252)^0.5</f>
        <v>1.014985409689603</v>
      </c>
      <c r="D13" s="15"/>
      <c r="E13" s="15"/>
      <c r="F13" s="15"/>
      <c r="G13" s="15"/>
      <c r="H13" s="15"/>
      <c r="I13" s="15"/>
      <c r="J13" s="15"/>
      <c r="K13" s="15"/>
      <c r="L13" s="15"/>
      <c r="M13" s="15"/>
      <c r="N13" s="15"/>
      <c r="O13" s="15"/>
      <c r="P13" s="15"/>
      <c r="Q13" s="15"/>
      <c r="R13" s="15"/>
      <c r="S13" s="15"/>
    </row>
    <row r="14" spans="1:3" s="2" customFormat="1" ht="12.75">
      <c r="A14" s="2" t="s">
        <v>638</v>
      </c>
      <c r="C14" s="2">
        <v>1.023</v>
      </c>
    </row>
    <row r="15" spans="1:3" s="2" customFormat="1" ht="12.75">
      <c r="A15" s="2" t="s">
        <v>639</v>
      </c>
      <c r="C15" s="2">
        <v>1.052</v>
      </c>
    </row>
    <row r="16" spans="1:3" s="2" customFormat="1" ht="12.75">
      <c r="A16" s="2" t="s">
        <v>640</v>
      </c>
      <c r="C16" s="2">
        <v>1.063</v>
      </c>
    </row>
    <row r="17" spans="1:3" s="2" customFormat="1" ht="12.75">
      <c r="A17" s="2" t="s">
        <v>641</v>
      </c>
      <c r="C17" s="2">
        <v>1.06</v>
      </c>
    </row>
    <row r="18" spans="1:3" s="2" customFormat="1" ht="12.75">
      <c r="A18" s="2" t="s">
        <v>642</v>
      </c>
      <c r="C18" s="2">
        <v>1.196</v>
      </c>
    </row>
    <row r="19" spans="1:3" s="2" customFormat="1" ht="12.75">
      <c r="A19" s="2" t="s">
        <v>643</v>
      </c>
      <c r="C19" s="2">
        <v>0.96</v>
      </c>
    </row>
    <row r="20" spans="1:3" s="2" customFormat="1" ht="12.75">
      <c r="A20" s="2" t="s">
        <v>644</v>
      </c>
      <c r="C20" s="2">
        <v>1.018</v>
      </c>
    </row>
    <row r="21" spans="1:3" s="2" customFormat="1" ht="12.75">
      <c r="A21" s="2" t="s">
        <v>645</v>
      </c>
      <c r="C21" s="2">
        <v>1.029</v>
      </c>
    </row>
    <row r="22" spans="1:3" s="2" customFormat="1" ht="12.75">
      <c r="A22" s="2" t="s">
        <v>646</v>
      </c>
      <c r="C22" s="2">
        <v>1.189</v>
      </c>
    </row>
    <row r="23" spans="1:3" s="2" customFormat="1" ht="12.75">
      <c r="A23" s="2" t="s">
        <v>647</v>
      </c>
      <c r="C23" s="2">
        <v>0.891</v>
      </c>
    </row>
    <row r="24" s="2" customFormat="1" ht="12.75"/>
    <row r="25" spans="1:3" s="2" customFormat="1" ht="12.75">
      <c r="A25" s="2" t="s">
        <v>648</v>
      </c>
      <c r="C25" s="2">
        <v>1</v>
      </c>
    </row>
    <row r="26" s="2" customFormat="1" ht="12.75"/>
    <row r="27" s="2" customFormat="1" ht="12.75">
      <c r="A27" s="2" t="s">
        <v>649</v>
      </c>
    </row>
    <row r="28" s="2" customFormat="1" ht="12.75"/>
    <row r="29" s="2" customFormat="1" ht="12.75"/>
    <row r="30" spans="5:19" s="2" customFormat="1" ht="12.75">
      <c r="E30" s="15"/>
      <c r="F30" s="15"/>
      <c r="G30" s="15"/>
      <c r="H30" s="15"/>
      <c r="I30" s="15"/>
      <c r="J30" s="15"/>
      <c r="K30" s="15"/>
      <c r="L30" s="15"/>
      <c r="M30" s="15"/>
      <c r="N30" s="15"/>
      <c r="O30" s="15"/>
      <c r="P30" s="15"/>
      <c r="Q30" s="15"/>
      <c r="R30" s="15"/>
      <c r="S30" s="15"/>
    </row>
    <row r="31" spans="1:19" s="2" customFormat="1" ht="12.75">
      <c r="A31" s="2" t="s">
        <v>650</v>
      </c>
      <c r="C31" s="2">
        <v>1.146</v>
      </c>
      <c r="E31" s="15">
        <f aca="true" t="shared" si="0" ref="E31:P31">(E41/100/E46)^0.5</f>
        <v>1.0805525888775427</v>
      </c>
      <c r="F31" s="15" t="e">
        <f>(F41/100/F46)^0.5</f>
        <v>#N/A</v>
      </c>
      <c r="G31" s="15" t="e">
        <f t="shared" si="0"/>
        <v>#N/A</v>
      </c>
      <c r="H31" s="15" t="e">
        <f t="shared" si="0"/>
        <v>#N/A</v>
      </c>
      <c r="I31" s="15" t="e">
        <f t="shared" si="0"/>
        <v>#N/A</v>
      </c>
      <c r="J31" s="15" t="e">
        <f t="shared" si="0"/>
        <v>#N/A</v>
      </c>
      <c r="K31" s="15" t="e">
        <f t="shared" si="0"/>
        <v>#N/A</v>
      </c>
      <c r="L31" s="15" t="e">
        <f t="shared" si="0"/>
        <v>#N/A</v>
      </c>
      <c r="M31" s="15" t="e">
        <f t="shared" si="0"/>
        <v>#N/A</v>
      </c>
      <c r="N31" s="15" t="e">
        <f t="shared" si="0"/>
        <v>#N/A</v>
      </c>
      <c r="O31" s="15" t="e">
        <f t="shared" si="0"/>
        <v>#N/A</v>
      </c>
      <c r="P31" s="15" t="e">
        <f t="shared" si="0"/>
        <v>#N/A</v>
      </c>
      <c r="Q31" s="15" t="e">
        <f>P31</f>
        <v>#N/A</v>
      </c>
      <c r="R31" s="15"/>
      <c r="S31" s="15"/>
    </row>
    <row r="32" spans="1:19" s="2" customFormat="1" ht="12.75">
      <c r="A32" s="2" t="s">
        <v>651</v>
      </c>
      <c r="C32" s="2">
        <v>1.124</v>
      </c>
      <c r="E32" s="15">
        <f aca="true" t="shared" si="1" ref="E32:Q32">(E42/100/E46)^0.5</f>
        <v>0.9883019720314946</v>
      </c>
      <c r="F32" s="15" t="e">
        <f t="shared" si="1"/>
        <v>#N/A</v>
      </c>
      <c r="G32" s="15" t="e">
        <f t="shared" si="1"/>
        <v>#N/A</v>
      </c>
      <c r="H32" s="15" t="e">
        <f t="shared" si="1"/>
        <v>#N/A</v>
      </c>
      <c r="I32" s="15" t="e">
        <f t="shared" si="1"/>
        <v>#N/A</v>
      </c>
      <c r="J32" s="15" t="e">
        <f t="shared" si="1"/>
        <v>#N/A</v>
      </c>
      <c r="K32" s="15" t="e">
        <f t="shared" si="1"/>
        <v>#N/A</v>
      </c>
      <c r="L32" s="15" t="e">
        <f t="shared" si="1"/>
        <v>#N/A</v>
      </c>
      <c r="M32" s="15" t="e">
        <f t="shared" si="1"/>
        <v>#N/A</v>
      </c>
      <c r="N32" s="15" t="e">
        <f t="shared" si="1"/>
        <v>#N/A</v>
      </c>
      <c r="O32" s="15" t="e">
        <f t="shared" si="1"/>
        <v>#N/A</v>
      </c>
      <c r="P32" s="15" t="e">
        <f t="shared" si="1"/>
        <v>#N/A</v>
      </c>
      <c r="Q32" s="15" t="e">
        <f t="shared" si="1"/>
        <v>#N/A</v>
      </c>
      <c r="R32" s="15"/>
      <c r="S32" s="15"/>
    </row>
    <row r="33" spans="1:19" s="2" customFormat="1" ht="12.75">
      <c r="A33" s="2" t="s">
        <v>652</v>
      </c>
      <c r="C33" s="2">
        <v>1.278</v>
      </c>
      <c r="E33" s="15">
        <f aca="true" t="shared" si="2" ref="E33:Q33">(E43/100/E46)^0.5</f>
        <v>0.956062334106945</v>
      </c>
      <c r="F33" s="15" t="e">
        <f t="shared" si="2"/>
        <v>#N/A</v>
      </c>
      <c r="G33" s="15" t="e">
        <f t="shared" si="2"/>
        <v>#N/A</v>
      </c>
      <c r="H33" s="15" t="e">
        <f t="shared" si="2"/>
        <v>#N/A</v>
      </c>
      <c r="I33" s="15" t="e">
        <f t="shared" si="2"/>
        <v>#N/A</v>
      </c>
      <c r="J33" s="15" t="e">
        <f t="shared" si="2"/>
        <v>#N/A</v>
      </c>
      <c r="K33" s="15" t="e">
        <f t="shared" si="2"/>
        <v>#N/A</v>
      </c>
      <c r="L33" s="15" t="e">
        <f t="shared" si="2"/>
        <v>#N/A</v>
      </c>
      <c r="M33" s="15" t="e">
        <f t="shared" si="2"/>
        <v>#N/A</v>
      </c>
      <c r="N33" s="15" t="e">
        <f t="shared" si="2"/>
        <v>#N/A</v>
      </c>
      <c r="O33" s="15" t="e">
        <f t="shared" si="2"/>
        <v>#N/A</v>
      </c>
      <c r="P33" s="15" t="e">
        <f t="shared" si="2"/>
        <v>#N/A</v>
      </c>
      <c r="Q33" s="15" t="e">
        <f t="shared" si="2"/>
        <v>#N/A</v>
      </c>
      <c r="R33" s="15"/>
      <c r="S33" s="15"/>
    </row>
    <row r="34" spans="5:19" s="2" customFormat="1" ht="12.75">
      <c r="E34" s="15"/>
      <c r="F34" s="15"/>
      <c r="G34" s="15"/>
      <c r="H34" s="15"/>
      <c r="I34" s="15"/>
      <c r="J34" s="15"/>
      <c r="K34" s="15"/>
      <c r="L34" s="15"/>
      <c r="M34" s="15"/>
      <c r="N34" s="15"/>
      <c r="O34" s="15"/>
      <c r="P34" s="15"/>
      <c r="Q34" s="15"/>
      <c r="R34" s="15"/>
      <c r="S34" s="15"/>
    </row>
    <row r="35" spans="1:19" s="2" customFormat="1" ht="12.75">
      <c r="A35" s="2" t="s">
        <v>653</v>
      </c>
      <c r="C35" s="2">
        <v>1.146</v>
      </c>
      <c r="E35" s="15">
        <f aca="true" t="shared" si="3" ref="E35:Q35">(E44/100/E46)^0.5</f>
        <v>1.1075799786742662</v>
      </c>
      <c r="F35" s="15" t="e">
        <f t="shared" si="3"/>
        <v>#N/A</v>
      </c>
      <c r="G35" s="15" t="e">
        <f t="shared" si="3"/>
        <v>#N/A</v>
      </c>
      <c r="H35" s="15" t="e">
        <f t="shared" si="3"/>
        <v>#N/A</v>
      </c>
      <c r="I35" s="15" t="e">
        <f t="shared" si="3"/>
        <v>#N/A</v>
      </c>
      <c r="J35" s="15" t="e">
        <f t="shared" si="3"/>
        <v>#N/A</v>
      </c>
      <c r="K35" s="15" t="e">
        <f t="shared" si="3"/>
        <v>#N/A</v>
      </c>
      <c r="L35" s="15" t="e">
        <f t="shared" si="3"/>
        <v>#N/A</v>
      </c>
      <c r="M35" s="15" t="e">
        <f t="shared" si="3"/>
        <v>#N/A</v>
      </c>
      <c r="N35" s="15" t="e">
        <f t="shared" si="3"/>
        <v>#N/A</v>
      </c>
      <c r="O35" s="15" t="e">
        <f t="shared" si="3"/>
        <v>#N/A</v>
      </c>
      <c r="P35" s="15" t="e">
        <f t="shared" si="3"/>
        <v>#N/A</v>
      </c>
      <c r="Q35" s="15" t="e">
        <f t="shared" si="3"/>
        <v>#N/A</v>
      </c>
      <c r="R35" s="15"/>
      <c r="S35" s="15"/>
    </row>
    <row r="36" spans="5:19" s="2" customFormat="1" ht="12.75">
      <c r="E36" s="15"/>
      <c r="F36" s="15"/>
      <c r="G36" s="15"/>
      <c r="H36" s="15"/>
      <c r="I36" s="15"/>
      <c r="J36" s="15"/>
      <c r="K36" s="15"/>
      <c r="L36" s="15"/>
      <c r="M36" s="15"/>
      <c r="N36" s="15"/>
      <c r="O36" s="15"/>
      <c r="P36" s="15"/>
      <c r="Q36" s="15"/>
      <c r="R36" s="15"/>
      <c r="S36" s="15"/>
    </row>
    <row r="37" spans="1:19" s="2" customFormat="1" ht="12.75">
      <c r="A37" s="2" t="s">
        <v>654</v>
      </c>
      <c r="E37" s="15"/>
      <c r="F37" s="15"/>
      <c r="G37" s="15"/>
      <c r="H37" s="15"/>
      <c r="I37" s="15"/>
      <c r="J37" s="15"/>
      <c r="K37" s="15"/>
      <c r="L37" s="15"/>
      <c r="M37" s="15"/>
      <c r="N37" s="15"/>
      <c r="O37" s="15"/>
      <c r="P37" s="15"/>
      <c r="Q37" s="15"/>
      <c r="R37" s="15"/>
      <c r="S37" s="15"/>
    </row>
    <row r="38" spans="5:19" s="2" customFormat="1" ht="12.75">
      <c r="E38" s="15"/>
      <c r="F38" s="15"/>
      <c r="G38" s="15"/>
      <c r="H38" s="15"/>
      <c r="I38" s="15"/>
      <c r="J38" s="15"/>
      <c r="K38" s="15"/>
      <c r="L38" s="15"/>
      <c r="M38" s="15"/>
      <c r="N38" s="15"/>
      <c r="O38" s="15"/>
      <c r="P38" s="15"/>
      <c r="Q38" s="15"/>
      <c r="R38" s="15"/>
      <c r="S38" s="15"/>
    </row>
    <row r="39" spans="1:19" s="2" customFormat="1" ht="12.75">
      <c r="A39" s="2" t="s">
        <v>655</v>
      </c>
      <c r="E39" s="15">
        <v>239.422735210845</v>
      </c>
      <c r="F39" s="15">
        <v>239.917539687182</v>
      </c>
      <c r="G39" s="15">
        <v>259.421797573035</v>
      </c>
      <c r="H39" s="15">
        <v>205.308012645225</v>
      </c>
      <c r="I39" s="15">
        <v>218.502761843345</v>
      </c>
      <c r="J39" s="15">
        <v>215.609080754078</v>
      </c>
      <c r="K39" s="15">
        <v>209.75294412663</v>
      </c>
      <c r="L39" s="15">
        <v>209.471252190496</v>
      </c>
      <c r="M39" s="15">
        <v>210.832227992784</v>
      </c>
      <c r="N39" s="15">
        <v>210.860368834438</v>
      </c>
      <c r="O39" s="15">
        <v>213.282102801734</v>
      </c>
      <c r="P39" s="15">
        <v>214.388217042708</v>
      </c>
      <c r="Q39" s="15">
        <v>217.496231419536</v>
      </c>
      <c r="R39" s="15"/>
      <c r="S39" s="15"/>
    </row>
    <row r="40" spans="5:19" s="2" customFormat="1" ht="9" customHeight="1">
      <c r="E40" s="15"/>
      <c r="F40" s="15"/>
      <c r="G40" s="15"/>
      <c r="H40" s="15"/>
      <c r="I40" s="15"/>
      <c r="J40" s="15"/>
      <c r="K40" s="15"/>
      <c r="L40" s="15"/>
      <c r="M40" s="15"/>
      <c r="N40" s="15"/>
      <c r="O40" s="15"/>
      <c r="P40" s="15"/>
      <c r="Q40" s="15"/>
      <c r="R40" s="15"/>
      <c r="S40" s="15"/>
    </row>
    <row r="41" spans="1:19" s="2" customFormat="1" ht="12.75">
      <c r="A41" s="2" t="s">
        <v>656</v>
      </c>
      <c r="C41" s="2">
        <v>1.146</v>
      </c>
      <c r="E41" s="15">
        <v>262.931967312301</v>
      </c>
      <c r="F41" s="15">
        <v>257.559068792186</v>
      </c>
      <c r="G41" s="15">
        <v>270.396431608123</v>
      </c>
      <c r="H41" s="15">
        <v>267.379650595778</v>
      </c>
      <c r="I41" s="15">
        <v>273.77549215221</v>
      </c>
      <c r="J41" s="15">
        <v>278.258225961069</v>
      </c>
      <c r="K41" s="15">
        <v>278.761658731743</v>
      </c>
      <c r="L41" s="15">
        <v>274.101949059831</v>
      </c>
      <c r="M41" s="15">
        <v>273.625216342343</v>
      </c>
      <c r="N41" s="15">
        <v>286.786046651944</v>
      </c>
      <c r="O41" s="15">
        <v>301.630260352153</v>
      </c>
      <c r="P41" s="15">
        <v>308.324916486314</v>
      </c>
      <c r="Q41" s="15"/>
      <c r="R41" s="15"/>
      <c r="S41" s="15"/>
    </row>
    <row r="42" spans="1:19" s="2" customFormat="1" ht="12.75">
      <c r="A42" s="2" t="s">
        <v>657</v>
      </c>
      <c r="C42" s="2">
        <v>1.124</v>
      </c>
      <c r="E42" s="15">
        <v>219.953510813657</v>
      </c>
      <c r="F42" s="15">
        <v>220.180555489593</v>
      </c>
      <c r="G42" s="15">
        <v>228.480541212511</v>
      </c>
      <c r="H42" s="15">
        <v>187.440721442883</v>
      </c>
      <c r="I42" s="15">
        <v>196.862757672073</v>
      </c>
      <c r="J42" s="15">
        <v>201.641987809127</v>
      </c>
      <c r="K42" s="15">
        <v>201.557852508666</v>
      </c>
      <c r="L42" s="15">
        <v>202.660008238175</v>
      </c>
      <c r="M42" s="15">
        <v>205.090380188302</v>
      </c>
      <c r="N42" s="15">
        <v>202.382341168602</v>
      </c>
      <c r="O42" s="15">
        <v>201.111578033025</v>
      </c>
      <c r="P42" s="15">
        <v>202.70082933472</v>
      </c>
      <c r="Q42" s="15">
        <v>204.26257681833</v>
      </c>
      <c r="R42" s="15"/>
      <c r="S42" s="15"/>
    </row>
    <row r="43" spans="1:19" s="2" customFormat="1" ht="12.75">
      <c r="A43" s="2" t="s">
        <v>658</v>
      </c>
      <c r="C43" s="2">
        <v>1.278</v>
      </c>
      <c r="E43" s="15">
        <v>205.837259872732</v>
      </c>
      <c r="F43" s="15">
        <v>204.024432457651</v>
      </c>
      <c r="G43" s="15">
        <v>223.994681433566</v>
      </c>
      <c r="H43" s="15">
        <v>173.317860316241</v>
      </c>
      <c r="I43" s="15">
        <v>176.348074295085</v>
      </c>
      <c r="J43" s="15">
        <v>177.15237598618</v>
      </c>
      <c r="K43" s="15">
        <v>176.399065254203</v>
      </c>
      <c r="L43" s="15">
        <v>174.58448667547</v>
      </c>
      <c r="M43" s="15">
        <v>176.725132099169</v>
      </c>
      <c r="N43" s="15">
        <v>180.480171983595</v>
      </c>
      <c r="O43" s="15">
        <v>189.097748014558</v>
      </c>
      <c r="P43" s="15">
        <v>198.649052800722</v>
      </c>
      <c r="Q43" s="15">
        <v>206.690298576116</v>
      </c>
      <c r="R43" s="15"/>
      <c r="S43" s="15"/>
    </row>
    <row r="44" spans="1:19" s="2" customFormat="1" ht="12.75">
      <c r="A44" s="2" t="s">
        <v>659</v>
      </c>
      <c r="C44" s="2">
        <v>1.146</v>
      </c>
      <c r="E44" s="15">
        <v>276.249669834508</v>
      </c>
      <c r="F44" s="15">
        <v>278.297991220496</v>
      </c>
      <c r="G44" s="15">
        <v>292.295877756903</v>
      </c>
      <c r="H44" s="15">
        <v>255.280580781565</v>
      </c>
      <c r="I44" s="15">
        <v>284.806140274856</v>
      </c>
      <c r="J44" s="15">
        <v>303.936739601952</v>
      </c>
      <c r="K44" s="15">
        <v>295.918759203374</v>
      </c>
      <c r="L44" s="15">
        <v>283.794179622869</v>
      </c>
      <c r="M44" s="15">
        <v>281.350009559045</v>
      </c>
      <c r="N44" s="15">
        <v>278.410882726787</v>
      </c>
      <c r="O44" s="15">
        <v>281.005819123852</v>
      </c>
      <c r="P44" s="15">
        <v>283.982482567772</v>
      </c>
      <c r="Q44" s="15">
        <v>284.286021255871</v>
      </c>
      <c r="R44" s="15"/>
      <c r="S44" s="15"/>
    </row>
    <row r="45" spans="5:19" s="2" customFormat="1" ht="12.75">
      <c r="E45" s="15"/>
      <c r="F45" s="15"/>
      <c r="G45" s="15"/>
      <c r="H45" s="15"/>
      <c r="I45" s="15"/>
      <c r="J45" s="15"/>
      <c r="K45" s="15"/>
      <c r="L45" s="15"/>
      <c r="M45" s="15"/>
      <c r="N45" s="15"/>
      <c r="O45" s="15"/>
      <c r="P45" s="15"/>
      <c r="Q45" s="15"/>
      <c r="R45" s="15"/>
      <c r="S45" s="15"/>
    </row>
    <row r="46" spans="1:19" s="2" customFormat="1" ht="12.75">
      <c r="A46" s="2" t="s">
        <v>660</v>
      </c>
      <c r="E46" s="15">
        <f>EXP(2*0.40589)</f>
        <v>2.2519128261424695</v>
      </c>
      <c r="F46" s="15" t="e">
        <f>NA()</f>
        <v>#N/A</v>
      </c>
      <c r="G46" s="15" t="e">
        <f>NA()</f>
        <v>#N/A</v>
      </c>
      <c r="H46" s="15" t="e">
        <f>NA()</f>
        <v>#N/A</v>
      </c>
      <c r="I46" s="15" t="e">
        <f>NA()</f>
        <v>#N/A</v>
      </c>
      <c r="J46" s="15" t="e">
        <f>NA()</f>
        <v>#N/A</v>
      </c>
      <c r="K46" s="15" t="e">
        <f>NA()</f>
        <v>#N/A</v>
      </c>
      <c r="L46" s="15" t="e">
        <f>NA()</f>
        <v>#N/A</v>
      </c>
      <c r="M46" s="15" t="e">
        <f>NA()</f>
        <v>#N/A</v>
      </c>
      <c r="N46" s="15" t="e">
        <f>NA()</f>
        <v>#N/A</v>
      </c>
      <c r="O46" s="15" t="e">
        <f>NA()</f>
        <v>#N/A</v>
      </c>
      <c r="P46" s="15" t="e">
        <f>NA()</f>
        <v>#N/A</v>
      </c>
      <c r="Q46" s="15" t="e">
        <f>NA()</f>
        <v>#N/A</v>
      </c>
      <c r="R46" s="15" t="e">
        <f>NA()</f>
        <v>#N/A</v>
      </c>
      <c r="S46" s="15" t="e">
        <f>NA()</f>
        <v>#N/A</v>
      </c>
    </row>
    <row r="47" s="2" customFormat="1" ht="12.75"/>
    <row r="48" spans="1:3" s="2" customFormat="1" ht="12.75">
      <c r="A48" s="2" t="s">
        <v>661</v>
      </c>
      <c r="C48" s="2" t="s">
        <v>662</v>
      </c>
    </row>
    <row r="49" s="2" customFormat="1" ht="12.75">
      <c r="C49" s="2" t="s">
        <v>663</v>
      </c>
    </row>
    <row r="50" s="2" customFormat="1" ht="12.75">
      <c r="C50" s="2" t="s">
        <v>664</v>
      </c>
    </row>
    <row r="51" s="2" customFormat="1" ht="12.75">
      <c r="C51" s="2" t="s">
        <v>665</v>
      </c>
    </row>
    <row r="52" s="2" customFormat="1" ht="12.75">
      <c r="C52" s="2" t="s">
        <v>666</v>
      </c>
    </row>
  </sheetData>
  <printOptions/>
  <pageMargins left="0.7875" right="0.7875" top="0.7875" bottom="0.7875" header="0.5" footer="0.5"/>
  <pageSetup fitToHeight="0" horizontalDpi="300" verticalDpi="300" orientation="portrait" paperSize="9" r:id="rId3"/>
  <legacyDrawing r:id="rId2"/>
</worksheet>
</file>

<file path=xl/worksheets/sheet29.xml><?xml version="1.0" encoding="utf-8"?>
<worksheet xmlns="http://schemas.openxmlformats.org/spreadsheetml/2006/main" xmlns:r="http://schemas.openxmlformats.org/officeDocument/2006/relationships">
  <dimension ref="A1:G22"/>
  <sheetViews>
    <sheetView workbookViewId="0" topLeftCell="A1">
      <selection activeCell="E6" sqref="E6"/>
    </sheetView>
  </sheetViews>
  <sheetFormatPr defaultColWidth="9.00390625" defaultRowHeight="12.75"/>
  <cols>
    <col min="1" max="6" width="9.00390625" style="1" customWidth="1"/>
    <col min="7" max="7" width="22.421875" style="1" customWidth="1"/>
    <col min="8" max="16384" width="9.00390625" style="1" customWidth="1"/>
  </cols>
  <sheetData>
    <row r="1" s="2" customFormat="1" ht="12.75">
      <c r="A1" s="2" t="s">
        <v>558</v>
      </c>
    </row>
    <row r="2" s="2" customFormat="1" ht="12.75"/>
    <row r="3" spans="1:5" s="2" customFormat="1" ht="12.75">
      <c r="A3" s="2" t="s">
        <v>559</v>
      </c>
      <c r="C3" s="2" t="s">
        <v>560</v>
      </c>
      <c r="E3" s="2" t="s">
        <v>561</v>
      </c>
    </row>
    <row r="4" s="2" customFormat="1" ht="12.75"/>
    <row r="5" spans="1:6" s="2" customFormat="1" ht="12.75">
      <c r="A5" s="2" t="s">
        <v>562</v>
      </c>
      <c r="C5" s="2">
        <v>1988</v>
      </c>
      <c r="E5" s="2">
        <v>1990</v>
      </c>
      <c r="F5" s="2" t="s">
        <v>563</v>
      </c>
    </row>
    <row r="6" s="2" customFormat="1" ht="12.75"/>
    <row r="7" spans="1:7" s="2" customFormat="1" ht="12.75">
      <c r="A7" s="2" t="s">
        <v>2975</v>
      </c>
      <c r="C7" s="16">
        <v>0.979</v>
      </c>
      <c r="E7" s="3">
        <f>'[2]growth_acc_Table_1990'!Y7</f>
        <v>105.0668952304157</v>
      </c>
      <c r="F7" s="16">
        <f aca="true" t="shared" si="0" ref="F7:F19">E7/108.95</f>
        <v>0.9643588364425488</v>
      </c>
      <c r="G7" s="105"/>
    </row>
    <row r="8" spans="1:7" s="2" customFormat="1" ht="12.75">
      <c r="A8" s="2" t="s">
        <v>2976</v>
      </c>
      <c r="C8" s="16">
        <v>0.978</v>
      </c>
      <c r="E8" s="3">
        <f>'[2]growth_acc_Table_1990'!Y8</f>
        <v>124.71048138217684</v>
      </c>
      <c r="F8" s="16">
        <f t="shared" si="0"/>
        <v>1.1446579291617882</v>
      </c>
      <c r="G8" s="105"/>
    </row>
    <row r="9" spans="1:7" s="2" customFormat="1" ht="12.75">
      <c r="A9" s="2" t="s">
        <v>2977</v>
      </c>
      <c r="C9" s="16">
        <v>0.705</v>
      </c>
      <c r="E9" s="3">
        <f>'[2]growth_acc_Table_1990'!Y9</f>
        <v>98.8067824720548</v>
      </c>
      <c r="F9" s="16">
        <f t="shared" si="0"/>
        <v>0.9069002521528665</v>
      </c>
      <c r="G9" s="105"/>
    </row>
    <row r="10" spans="1:7" s="2" customFormat="1" ht="12.75">
      <c r="A10" s="2" t="s">
        <v>2978</v>
      </c>
      <c r="C10" s="16">
        <v>0.728</v>
      </c>
      <c r="E10" s="3">
        <f>'[2]growth_acc_Table_1990'!Y10</f>
        <v>89.90208592184385</v>
      </c>
      <c r="F10" s="16">
        <f t="shared" si="0"/>
        <v>0.8251682966667632</v>
      </c>
      <c r="G10" s="105"/>
    </row>
    <row r="11" spans="1:7" s="2" customFormat="1" ht="12.75">
      <c r="A11" s="2" t="s">
        <v>2979</v>
      </c>
      <c r="C11" s="16">
        <v>1.126</v>
      </c>
      <c r="E11" s="3">
        <f>'[2]growth_acc_Table_1990'!Y11</f>
        <v>120.52149410438876</v>
      </c>
      <c r="F11" s="16">
        <f t="shared" si="0"/>
        <v>1.1062092161944814</v>
      </c>
      <c r="G11" s="105"/>
    </row>
    <row r="12" spans="1:7" s="2" customFormat="1" ht="12.75">
      <c r="A12" s="2" t="s">
        <v>2981</v>
      </c>
      <c r="C12" s="16">
        <v>0.674</v>
      </c>
      <c r="E12" s="3">
        <f>'[2]growth_acc_Table_1990'!Y13</f>
        <v>91.91097638918913</v>
      </c>
      <c r="F12" s="16">
        <f t="shared" si="0"/>
        <v>0.843606942535008</v>
      </c>
      <c r="G12" s="105"/>
    </row>
    <row r="13" spans="1:7" s="2" customFormat="1" ht="12.75">
      <c r="A13" s="2" t="s">
        <v>2982</v>
      </c>
      <c r="C13" s="16">
        <v>0.709</v>
      </c>
      <c r="E13" s="3">
        <f>'[2]growth_acc_Table_1990'!Y14</f>
        <v>101.03807667733915</v>
      </c>
      <c r="F13" s="16">
        <f t="shared" si="0"/>
        <v>0.9273802356800289</v>
      </c>
      <c r="G13" s="105"/>
    </row>
    <row r="14" spans="1:7" s="2" customFormat="1" ht="12.75">
      <c r="A14" s="2" t="s">
        <v>2983</v>
      </c>
      <c r="C14" s="16">
        <v>1.207</v>
      </c>
      <c r="E14" s="3">
        <f>'[2]growth_acc_Table_1990'!Y15</f>
        <v>130.8096633348006</v>
      </c>
      <c r="F14" s="16">
        <f t="shared" si="0"/>
        <v>1.200639406469028</v>
      </c>
      <c r="G14" s="105"/>
    </row>
    <row r="15" spans="1:7" s="2" customFormat="1" ht="12.75">
      <c r="A15" s="2" t="s">
        <v>2986</v>
      </c>
      <c r="C15" s="16">
        <v>0.9460000000000001</v>
      </c>
      <c r="E15" s="3">
        <f>'[2]growth_acc_Table_1990'!Y17</f>
        <v>124.94138247230934</v>
      </c>
      <c r="F15" s="16">
        <f t="shared" si="0"/>
        <v>1.1467772599569466</v>
      </c>
      <c r="G15" s="105"/>
    </row>
    <row r="16" spans="1:7" s="2" customFormat="1" ht="12.75">
      <c r="A16" s="2" t="s">
        <v>2987</v>
      </c>
      <c r="C16" s="16">
        <v>0.755</v>
      </c>
      <c r="E16" s="3">
        <f>'[2]growth_acc_Table_1990'!Y18</f>
        <v>92.6054058975207</v>
      </c>
      <c r="F16" s="16">
        <f t="shared" si="0"/>
        <v>0.8499807792337833</v>
      </c>
      <c r="G16" s="105"/>
    </row>
    <row r="17" spans="1:7" s="2" customFormat="1" ht="12.75">
      <c r="A17" s="2" t="s">
        <v>2992</v>
      </c>
      <c r="C17" s="16">
        <v>1.107</v>
      </c>
      <c r="E17" s="3">
        <f>'[2]growth_acc_Table_1990'!Y19</f>
        <v>122.713671279357</v>
      </c>
      <c r="F17" s="16">
        <f t="shared" si="0"/>
        <v>1.1263301631882239</v>
      </c>
      <c r="G17" s="105"/>
    </row>
    <row r="18" spans="1:7" s="2" customFormat="1" ht="12.75">
      <c r="A18" s="2" t="s">
        <v>2993</v>
      </c>
      <c r="C18" s="16">
        <v>0.897</v>
      </c>
      <c r="E18" s="3">
        <f>'[2]growth_acc_Table_1990'!Y20</f>
        <v>103.026182671363</v>
      </c>
      <c r="F18" s="16">
        <f t="shared" si="0"/>
        <v>0.9456281107972739</v>
      </c>
      <c r="G18" s="105"/>
    </row>
    <row r="19" spans="1:7" s="2" customFormat="1" ht="12.75">
      <c r="A19" s="2" t="s">
        <v>2994</v>
      </c>
      <c r="C19" s="16">
        <v>1.011</v>
      </c>
      <c r="E19" s="3">
        <f>'[2]growth_acc_Table_1990'!Y21</f>
        <v>108.70955778230021</v>
      </c>
      <c r="F19" s="16">
        <f t="shared" si="0"/>
        <v>0.9977930957530996</v>
      </c>
      <c r="G19" s="105"/>
    </row>
    <row r="20" spans="3:5" s="2" customFormat="1" ht="12.75">
      <c r="C20" s="16"/>
      <c r="E20" s="3"/>
    </row>
    <row r="21" spans="1:7" s="2" customFormat="1" ht="12.75">
      <c r="A21" s="2" t="s">
        <v>2995</v>
      </c>
      <c r="C21" s="16">
        <v>1</v>
      </c>
      <c r="E21" s="3">
        <v>108.95</v>
      </c>
      <c r="F21" s="2">
        <f>E21/108.95</f>
        <v>1</v>
      </c>
      <c r="G21" s="105"/>
    </row>
    <row r="22" spans="3:5" s="2" customFormat="1" ht="12.75">
      <c r="C22" s="16"/>
      <c r="E22" s="3"/>
    </row>
  </sheetData>
  <printOptions/>
  <pageMargins left="0.7875" right="0.7875" top="0.7875" bottom="0.7875" header="0.5" footer="0.5"/>
  <pageSetup fitToHeight="0"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W52"/>
  <sheetViews>
    <sheetView workbookViewId="0" topLeftCell="A8">
      <selection activeCell="A45" sqref="A45"/>
    </sheetView>
  </sheetViews>
  <sheetFormatPr defaultColWidth="9.140625" defaultRowHeight="12.75"/>
  <cols>
    <col min="1" max="3" width="9.00390625" style="1" customWidth="1"/>
    <col min="4" max="4" width="19.00390625" style="1" customWidth="1"/>
    <col min="5" max="5" width="16.7109375" style="1" customWidth="1"/>
    <col min="6" max="6" width="17.28125" style="1" customWidth="1"/>
    <col min="7" max="7" width="18.140625" style="1" customWidth="1"/>
    <col min="8" max="8" width="16.00390625" style="1" customWidth="1"/>
    <col min="9" max="16384" width="9.00390625" style="1" customWidth="1"/>
  </cols>
  <sheetData>
    <row r="1" spans="1:23" s="2" customFormat="1" ht="12.75">
      <c r="A1" s="2" t="s">
        <v>858</v>
      </c>
      <c r="K1" s="5" t="s">
        <v>2891</v>
      </c>
      <c r="L1" s="5"/>
      <c r="M1" s="5"/>
      <c r="N1" s="5" t="s">
        <v>2892</v>
      </c>
      <c r="O1" s="5"/>
      <c r="P1" s="5"/>
      <c r="Q1" s="6"/>
      <c r="R1" s="5"/>
      <c r="S1" s="5"/>
      <c r="T1" s="5"/>
      <c r="U1" s="5"/>
      <c r="V1" s="5"/>
      <c r="W1" s="5"/>
    </row>
    <row r="2" spans="11:23" s="2" customFormat="1" ht="12.75">
      <c r="K2" s="5"/>
      <c r="L2" s="5"/>
      <c r="M2" s="5"/>
      <c r="N2" s="5"/>
      <c r="O2" s="5"/>
      <c r="P2" s="5"/>
      <c r="Q2" s="6"/>
      <c r="R2" s="5"/>
      <c r="S2" s="5"/>
      <c r="T2" s="5"/>
      <c r="U2" s="5"/>
      <c r="V2" s="5"/>
      <c r="W2" s="5"/>
    </row>
    <row r="3" spans="4:23" s="2" customFormat="1" ht="14.25">
      <c r="D3" s="2" t="s">
        <v>859</v>
      </c>
      <c r="E3" s="2" t="s">
        <v>860</v>
      </c>
      <c r="F3" s="2" t="s">
        <v>861</v>
      </c>
      <c r="G3" s="2" t="s">
        <v>862</v>
      </c>
      <c r="H3" s="2" t="s">
        <v>869</v>
      </c>
      <c r="I3" s="2" t="s">
        <v>864</v>
      </c>
      <c r="K3" s="5"/>
      <c r="L3" s="5"/>
      <c r="M3" s="5"/>
      <c r="N3" s="5"/>
      <c r="O3" s="5"/>
      <c r="P3" s="5"/>
      <c r="Q3" s="6"/>
      <c r="R3" s="5"/>
      <c r="S3" s="5"/>
      <c r="T3" s="5"/>
      <c r="U3" s="5"/>
      <c r="V3" s="5"/>
      <c r="W3" s="5"/>
    </row>
    <row r="4" spans="11:23" s="2" customFormat="1" ht="12.75">
      <c r="K4" s="5"/>
      <c r="L4" s="5"/>
      <c r="M4" s="5"/>
      <c r="N4" s="5"/>
      <c r="O4" s="5"/>
      <c r="P4" s="5"/>
      <c r="Q4" s="6"/>
      <c r="R4" s="5"/>
      <c r="S4" s="5"/>
      <c r="T4" s="5"/>
      <c r="U4" s="5"/>
      <c r="V4" s="5"/>
      <c r="W4" s="5"/>
    </row>
    <row r="5" spans="1:23" s="2" customFormat="1" ht="12.75">
      <c r="A5" s="2" t="s">
        <v>2893</v>
      </c>
      <c r="D5" s="2">
        <v>1999</v>
      </c>
      <c r="E5" s="2">
        <v>2002</v>
      </c>
      <c r="F5" s="2">
        <v>2001</v>
      </c>
      <c r="G5" s="2">
        <v>2001</v>
      </c>
      <c r="H5" s="2" t="s">
        <v>2894</v>
      </c>
      <c r="I5" s="2">
        <v>2002</v>
      </c>
      <c r="K5" s="5"/>
      <c r="L5" s="5"/>
      <c r="M5" s="5"/>
      <c r="N5" s="5">
        <v>1998</v>
      </c>
      <c r="O5" s="5">
        <v>2000</v>
      </c>
      <c r="P5" s="5" t="s">
        <v>2895</v>
      </c>
      <c r="Q5" s="6" t="s">
        <v>2896</v>
      </c>
      <c r="R5" s="5">
        <v>2001</v>
      </c>
      <c r="S5" s="5">
        <v>2002</v>
      </c>
      <c r="T5" s="5" t="s">
        <v>2897</v>
      </c>
      <c r="U5" s="5"/>
      <c r="V5" s="5"/>
      <c r="W5" s="5"/>
    </row>
    <row r="6" spans="11:23" s="2" customFormat="1" ht="12.75">
      <c r="K6" s="5"/>
      <c r="L6" s="5"/>
      <c r="M6" s="5"/>
      <c r="N6" s="7"/>
      <c r="O6" s="7"/>
      <c r="P6" s="7"/>
      <c r="Q6" s="8"/>
      <c r="R6" s="5"/>
      <c r="S6" s="5"/>
      <c r="T6" s="5"/>
      <c r="U6" s="5"/>
      <c r="V6" s="5"/>
      <c r="W6" s="5"/>
    </row>
    <row r="7" spans="1:23" s="2" customFormat="1" ht="12.75">
      <c r="A7" s="2" t="s">
        <v>2898</v>
      </c>
      <c r="D7" s="10">
        <v>5.6</v>
      </c>
      <c r="E7" s="10">
        <v>11.6</v>
      </c>
      <c r="F7" s="9">
        <v>17</v>
      </c>
      <c r="G7" s="9">
        <v>20</v>
      </c>
      <c r="H7" s="9">
        <v>61</v>
      </c>
      <c r="I7" s="9">
        <v>9.1</v>
      </c>
      <c r="K7" s="5"/>
      <c r="L7" s="5"/>
      <c r="M7" s="5"/>
      <c r="N7" s="5">
        <v>1921</v>
      </c>
      <c r="O7" s="5">
        <v>1928</v>
      </c>
      <c r="P7" s="5">
        <f>(O7+R7)/2</f>
        <v>1929</v>
      </c>
      <c r="Q7" s="6">
        <f>P7</f>
        <v>1929</v>
      </c>
      <c r="R7" s="5">
        <v>1930</v>
      </c>
      <c r="S7" s="5">
        <v>1933</v>
      </c>
      <c r="T7" s="5">
        <v>1933</v>
      </c>
      <c r="U7" s="5"/>
      <c r="V7" s="5"/>
      <c r="W7" s="5"/>
    </row>
    <row r="8" spans="4:23" s="2" customFormat="1" ht="12.75">
      <c r="D8" s="9"/>
      <c r="E8" s="10"/>
      <c r="F8" s="9"/>
      <c r="G8" s="9"/>
      <c r="H8" s="9"/>
      <c r="I8" s="9"/>
      <c r="K8" s="5"/>
      <c r="L8" s="5"/>
      <c r="M8" s="5"/>
      <c r="N8" s="5"/>
      <c r="O8" s="5"/>
      <c r="P8" s="5"/>
      <c r="Q8" s="6"/>
      <c r="R8" s="5"/>
      <c r="S8" s="5"/>
      <c r="T8" s="5"/>
      <c r="U8" s="5"/>
      <c r="V8" s="5"/>
      <c r="W8" s="5"/>
    </row>
    <row r="9" spans="1:23" s="2" customFormat="1" ht="12.75">
      <c r="A9" s="2" t="s">
        <v>2899</v>
      </c>
      <c r="D9" s="10">
        <v>5.9</v>
      </c>
      <c r="E9" s="10">
        <v>12.4</v>
      </c>
      <c r="F9" s="11">
        <v>14.0847542644368</v>
      </c>
      <c r="G9" s="9">
        <v>14</v>
      </c>
      <c r="H9" s="9">
        <v>58</v>
      </c>
      <c r="I9" s="9">
        <v>7.5</v>
      </c>
      <c r="K9" s="5"/>
      <c r="L9" s="5"/>
      <c r="M9" s="5"/>
      <c r="N9" s="6">
        <v>8092</v>
      </c>
      <c r="O9" s="6">
        <v>8131</v>
      </c>
      <c r="P9" s="6">
        <f aca="true" t="shared" si="0" ref="P9:P17">(O9+R9)/2</f>
        <v>8141</v>
      </c>
      <c r="Q9" s="6">
        <f>P9</f>
        <v>8141</v>
      </c>
      <c r="R9" s="6">
        <v>8151</v>
      </c>
      <c r="S9" s="6">
        <v>8170</v>
      </c>
      <c r="T9" s="6">
        <f>S9</f>
        <v>8170</v>
      </c>
      <c r="U9" s="5"/>
      <c r="V9" s="5"/>
      <c r="W9" s="5"/>
    </row>
    <row r="10" spans="1:23" s="2" customFormat="1" ht="12.75">
      <c r="A10" s="2" t="s">
        <v>2900</v>
      </c>
      <c r="D10" s="10" t="s">
        <v>1542</v>
      </c>
      <c r="E10" s="10">
        <v>11.1</v>
      </c>
      <c r="F10" s="11">
        <v>27.6267522059076</v>
      </c>
      <c r="G10" s="9">
        <v>38</v>
      </c>
      <c r="H10" s="9">
        <v>58</v>
      </c>
      <c r="I10" s="9">
        <v>6.5</v>
      </c>
      <c r="K10" s="5"/>
      <c r="L10" s="5"/>
      <c r="M10" s="5"/>
      <c r="N10" s="6">
        <v>10203</v>
      </c>
      <c r="O10" s="6">
        <v>10242</v>
      </c>
      <c r="P10" s="6">
        <f t="shared" si="0"/>
        <v>10250.5</v>
      </c>
      <c r="Q10" s="6">
        <f>P10</f>
        <v>10250.5</v>
      </c>
      <c r="R10" s="6">
        <v>10259</v>
      </c>
      <c r="S10" s="6">
        <v>10275</v>
      </c>
      <c r="T10" s="5" t="s">
        <v>2901</v>
      </c>
      <c r="U10" s="5"/>
      <c r="V10" s="5"/>
      <c r="W10" s="5"/>
    </row>
    <row r="11" spans="1:23" s="2" customFormat="1" ht="12.75">
      <c r="A11" s="2" t="s">
        <v>2902</v>
      </c>
      <c r="D11" s="10">
        <v>8.1</v>
      </c>
      <c r="E11" s="10">
        <v>13</v>
      </c>
      <c r="F11" s="11">
        <v>26.8</v>
      </c>
      <c r="G11" s="9">
        <v>29</v>
      </c>
      <c r="H11" s="9">
        <v>59</v>
      </c>
      <c r="I11" s="9">
        <v>18.4</v>
      </c>
      <c r="K11" s="5"/>
      <c r="L11" s="5"/>
      <c r="M11" s="5"/>
      <c r="N11" s="6">
        <v>5302</v>
      </c>
      <c r="O11" s="6">
        <v>5336</v>
      </c>
      <c r="P11" s="6">
        <f t="shared" si="0"/>
        <v>5344.5</v>
      </c>
      <c r="Q11" s="6">
        <f>P11</f>
        <v>5344.5</v>
      </c>
      <c r="R11" s="6">
        <v>5353</v>
      </c>
      <c r="S11" s="6">
        <v>5369</v>
      </c>
      <c r="T11" s="6">
        <f aca="true" t="shared" si="1" ref="T11:T17">S11</f>
        <v>5369</v>
      </c>
      <c r="U11" s="5"/>
      <c r="V11" s="5"/>
      <c r="W11" s="5"/>
    </row>
    <row r="12" spans="1:23" s="2" customFormat="1" ht="12.75">
      <c r="A12" s="2" t="s">
        <v>2903</v>
      </c>
      <c r="D12" s="10">
        <v>6.3</v>
      </c>
      <c r="E12" s="10">
        <v>11.4</v>
      </c>
      <c r="F12" s="11">
        <v>32.2746811609649</v>
      </c>
      <c r="G12" s="9">
        <v>38</v>
      </c>
      <c r="H12" s="9" t="s">
        <v>2904</v>
      </c>
      <c r="I12" s="9">
        <v>18.9</v>
      </c>
      <c r="K12" s="5"/>
      <c r="L12" s="5"/>
      <c r="M12" s="5"/>
      <c r="N12" s="6">
        <v>5148</v>
      </c>
      <c r="O12" s="6">
        <v>5167</v>
      </c>
      <c r="P12" s="6">
        <f t="shared" si="0"/>
        <v>5171.5</v>
      </c>
      <c r="Q12" s="6" t="s">
        <v>2905</v>
      </c>
      <c r="R12" s="6">
        <v>5176</v>
      </c>
      <c r="S12" s="6">
        <v>5184</v>
      </c>
      <c r="T12" s="6">
        <f t="shared" si="1"/>
        <v>5184</v>
      </c>
      <c r="U12" s="5"/>
      <c r="V12" s="5"/>
      <c r="W12" s="5"/>
    </row>
    <row r="13" spans="1:23" s="2" customFormat="1" ht="12.75">
      <c r="A13" s="2" t="s">
        <v>2906</v>
      </c>
      <c r="D13" s="10">
        <v>5.9</v>
      </c>
      <c r="E13" s="10">
        <v>10.6</v>
      </c>
      <c r="F13" s="11">
        <v>23.0208608976559</v>
      </c>
      <c r="G13" s="9">
        <v>34</v>
      </c>
      <c r="H13" s="9">
        <v>54</v>
      </c>
      <c r="I13" s="9">
        <v>2.7</v>
      </c>
      <c r="K13" s="5"/>
      <c r="L13" s="5"/>
      <c r="M13" s="5"/>
      <c r="N13" s="6">
        <v>58866</v>
      </c>
      <c r="O13" s="6">
        <v>59382</v>
      </c>
      <c r="P13" s="6">
        <f t="shared" si="0"/>
        <v>59520</v>
      </c>
      <c r="Q13" s="6">
        <f>P13</f>
        <v>59520</v>
      </c>
      <c r="R13" s="6">
        <v>59658</v>
      </c>
      <c r="S13" s="6">
        <v>59925</v>
      </c>
      <c r="T13" s="6">
        <f t="shared" si="1"/>
        <v>59925</v>
      </c>
      <c r="U13" s="5"/>
      <c r="V13" s="5"/>
      <c r="W13" s="5"/>
    </row>
    <row r="14" spans="1:23" s="2" customFormat="1" ht="12.75">
      <c r="A14" s="2" t="s">
        <v>2907</v>
      </c>
      <c r="D14" s="10">
        <v>4.6</v>
      </c>
      <c r="E14" s="10">
        <v>13</v>
      </c>
      <c r="F14" s="11">
        <v>23.2220083776746</v>
      </c>
      <c r="G14" s="9">
        <v>22</v>
      </c>
      <c r="H14" s="9" t="s">
        <v>2908</v>
      </c>
      <c r="I14" s="9">
        <v>5.8</v>
      </c>
      <c r="K14" s="5"/>
      <c r="L14" s="5"/>
      <c r="M14" s="5"/>
      <c r="N14" s="6">
        <v>82028</v>
      </c>
      <c r="O14" s="6">
        <v>82192</v>
      </c>
      <c r="P14" s="6">
        <f t="shared" si="0"/>
        <v>82238.5</v>
      </c>
      <c r="Q14" s="6" t="s">
        <v>2909</v>
      </c>
      <c r="R14" s="6">
        <v>82285</v>
      </c>
      <c r="S14" s="6">
        <v>82355</v>
      </c>
      <c r="T14" s="6">
        <f t="shared" si="1"/>
        <v>82355</v>
      </c>
      <c r="U14" s="5"/>
      <c r="V14" s="5"/>
      <c r="W14" s="5"/>
    </row>
    <row r="15" spans="1:23" s="2" customFormat="1" ht="12.75">
      <c r="A15" s="2" t="s">
        <v>2910</v>
      </c>
      <c r="D15" s="10">
        <v>3.6</v>
      </c>
      <c r="E15" s="10">
        <v>10.2</v>
      </c>
      <c r="F15" s="11">
        <v>17.7630526166082</v>
      </c>
      <c r="G15" s="9">
        <v>24</v>
      </c>
      <c r="H15" s="9">
        <v>63</v>
      </c>
      <c r="I15" s="9">
        <v>1.2</v>
      </c>
      <c r="K15" s="5"/>
      <c r="L15" s="5"/>
      <c r="M15" s="5"/>
      <c r="N15" s="6">
        <v>10556</v>
      </c>
      <c r="O15" s="6">
        <v>10602</v>
      </c>
      <c r="P15" s="6">
        <f t="shared" si="0"/>
        <v>10613</v>
      </c>
      <c r="Q15" s="6">
        <f>P15</f>
        <v>10613</v>
      </c>
      <c r="R15" s="6">
        <v>10624</v>
      </c>
      <c r="S15" s="6">
        <v>10695</v>
      </c>
      <c r="T15" s="6">
        <f t="shared" si="1"/>
        <v>10695</v>
      </c>
      <c r="U15" s="5"/>
      <c r="V15" s="5"/>
      <c r="W15" s="5"/>
    </row>
    <row r="16" spans="1:23" s="2" customFormat="1" ht="12.75">
      <c r="A16" s="2" t="s">
        <v>2911</v>
      </c>
      <c r="D16" s="10">
        <v>4.6</v>
      </c>
      <c r="E16" s="10">
        <v>10.6</v>
      </c>
      <c r="F16" s="11">
        <v>35.5864501737822</v>
      </c>
      <c r="G16" s="9">
        <v>48</v>
      </c>
      <c r="H16" s="9">
        <v>48</v>
      </c>
      <c r="I16" s="9">
        <v>7.7</v>
      </c>
      <c r="K16" s="5"/>
      <c r="L16" s="5"/>
      <c r="M16" s="5"/>
      <c r="N16" s="6">
        <v>3711</v>
      </c>
      <c r="O16" s="6">
        <v>3797</v>
      </c>
      <c r="P16" s="6">
        <f t="shared" si="0"/>
        <v>3819</v>
      </c>
      <c r="Q16" s="6">
        <f>P16</f>
        <v>3819</v>
      </c>
      <c r="R16" s="6">
        <v>3841</v>
      </c>
      <c r="S16" s="6">
        <v>3883</v>
      </c>
      <c r="T16" s="6">
        <f t="shared" si="1"/>
        <v>3883</v>
      </c>
      <c r="U16" s="5"/>
      <c r="V16" s="5"/>
      <c r="W16" s="5"/>
    </row>
    <row r="17" spans="1:23" s="2" customFormat="1" ht="12.75">
      <c r="A17" s="2" t="s">
        <v>2912</v>
      </c>
      <c r="D17" s="10">
        <v>4.8</v>
      </c>
      <c r="E17" s="10">
        <v>9.7</v>
      </c>
      <c r="F17" s="11">
        <v>10.0489103959232</v>
      </c>
      <c r="G17" s="9">
        <v>12</v>
      </c>
      <c r="H17" s="9">
        <v>50</v>
      </c>
      <c r="I17" s="9">
        <v>4.6</v>
      </c>
      <c r="K17" s="5"/>
      <c r="L17" s="5"/>
      <c r="M17" s="5"/>
      <c r="N17" s="6">
        <v>57550</v>
      </c>
      <c r="O17" s="6">
        <v>57719</v>
      </c>
      <c r="P17" s="6">
        <f t="shared" si="0"/>
        <v>57783</v>
      </c>
      <c r="Q17" s="6">
        <f>P17</f>
        <v>57783</v>
      </c>
      <c r="R17" s="6">
        <v>57847</v>
      </c>
      <c r="S17" s="6">
        <v>57927</v>
      </c>
      <c r="T17" s="6">
        <f t="shared" si="1"/>
        <v>57927</v>
      </c>
      <c r="U17" s="5"/>
      <c r="V17" s="5"/>
      <c r="W17" s="5"/>
    </row>
    <row r="18" spans="1:23" s="2" customFormat="1" ht="12.75">
      <c r="A18" s="2" t="s">
        <v>2913</v>
      </c>
      <c r="D18" s="10" t="s">
        <v>1542</v>
      </c>
      <c r="E18" s="10" t="s">
        <v>2914</v>
      </c>
      <c r="F18" s="11" t="s">
        <v>2915</v>
      </c>
      <c r="G18" s="9" t="s">
        <v>2916</v>
      </c>
      <c r="H18" s="9" t="s">
        <v>2917</v>
      </c>
      <c r="I18" s="9" t="s">
        <v>2918</v>
      </c>
      <c r="K18" s="5"/>
      <c r="L18" s="5"/>
      <c r="M18" s="5"/>
      <c r="N18" s="6">
        <v>0</v>
      </c>
      <c r="O18" s="6">
        <v>0</v>
      </c>
      <c r="P18" s="6">
        <v>0</v>
      </c>
      <c r="Q18" s="6">
        <v>0</v>
      </c>
      <c r="R18" s="6">
        <v>0</v>
      </c>
      <c r="S18" s="6">
        <v>0</v>
      </c>
      <c r="T18" s="6">
        <v>0</v>
      </c>
      <c r="U18" s="5"/>
      <c r="V18" s="5"/>
      <c r="W18" s="5"/>
    </row>
    <row r="19" spans="1:23" s="2" customFormat="1" ht="12.75">
      <c r="A19" s="2" t="s">
        <v>2919</v>
      </c>
      <c r="D19" s="10">
        <v>4.8</v>
      </c>
      <c r="E19" s="10">
        <v>11.9</v>
      </c>
      <c r="F19" s="11">
        <v>23.2046678635548</v>
      </c>
      <c r="G19" s="9">
        <v>27</v>
      </c>
      <c r="H19" s="9">
        <v>55</v>
      </c>
      <c r="I19" s="9">
        <v>16.4</v>
      </c>
      <c r="K19" s="5"/>
      <c r="L19" s="5"/>
      <c r="M19" s="5"/>
      <c r="N19" s="6">
        <v>15705</v>
      </c>
      <c r="O19" s="6">
        <v>15892</v>
      </c>
      <c r="P19" s="6">
        <f>(O19+R19)/2</f>
        <v>15936.5</v>
      </c>
      <c r="Q19" s="6">
        <f>P19</f>
        <v>15936.5</v>
      </c>
      <c r="R19" s="6">
        <v>15981</v>
      </c>
      <c r="S19" s="6">
        <v>16068</v>
      </c>
      <c r="T19" s="6">
        <f>S19</f>
        <v>16068</v>
      </c>
      <c r="U19" s="5"/>
      <c r="V19" s="5"/>
      <c r="W19" s="5"/>
    </row>
    <row r="20" spans="1:23" s="2" customFormat="1" ht="12.75">
      <c r="A20" s="2" t="s">
        <v>2920</v>
      </c>
      <c r="D20" s="10">
        <v>5.7</v>
      </c>
      <c r="E20" s="10">
        <v>7.2</v>
      </c>
      <c r="F20" s="11">
        <v>9.03579841204843</v>
      </c>
      <c r="G20" s="9">
        <v>14</v>
      </c>
      <c r="H20" s="9">
        <v>50</v>
      </c>
      <c r="I20" s="9">
        <v>2.9</v>
      </c>
      <c r="K20" s="5"/>
      <c r="L20" s="5"/>
      <c r="M20" s="5"/>
      <c r="N20" s="6">
        <v>10012</v>
      </c>
      <c r="O20" s="6">
        <v>10048</v>
      </c>
      <c r="P20" s="6">
        <f>(O20+R20)/2</f>
        <v>10057</v>
      </c>
      <c r="Q20" s="6">
        <f>P20</f>
        <v>10057</v>
      </c>
      <c r="R20" s="6">
        <v>10066</v>
      </c>
      <c r="S20" s="6">
        <v>10084</v>
      </c>
      <c r="T20" s="6">
        <f>S20</f>
        <v>10084</v>
      </c>
      <c r="U20" s="5"/>
      <c r="V20" s="5"/>
      <c r="W20" s="5"/>
    </row>
    <row r="21" spans="1:23" s="2" customFormat="1" ht="12.75">
      <c r="A21" s="2" t="s">
        <v>2921</v>
      </c>
      <c r="D21" s="10">
        <v>4.5</v>
      </c>
      <c r="E21" s="10">
        <v>9.2</v>
      </c>
      <c r="F21" s="11">
        <v>23.6244250678858</v>
      </c>
      <c r="G21" s="9">
        <v>36</v>
      </c>
      <c r="H21" s="9">
        <v>59</v>
      </c>
      <c r="I21" s="9">
        <v>5</v>
      </c>
      <c r="K21" s="5"/>
      <c r="L21" s="5"/>
      <c r="M21" s="5"/>
      <c r="N21" s="6">
        <v>39906</v>
      </c>
      <c r="O21" s="6">
        <v>40016</v>
      </c>
      <c r="P21" s="6">
        <f>(O21+R21)/2</f>
        <v>40049.5</v>
      </c>
      <c r="Q21" s="6">
        <f>P21</f>
        <v>40049.5</v>
      </c>
      <c r="R21" s="6">
        <v>40083</v>
      </c>
      <c r="S21" s="6">
        <v>40153</v>
      </c>
      <c r="T21" s="6">
        <f>S21</f>
        <v>40153</v>
      </c>
      <c r="U21" s="5"/>
      <c r="V21" s="5"/>
      <c r="W21" s="5"/>
    </row>
    <row r="22" spans="1:23" s="2" customFormat="1" ht="12.75">
      <c r="A22" s="2" t="s">
        <v>2922</v>
      </c>
      <c r="D22" s="10">
        <v>7.5</v>
      </c>
      <c r="E22" s="10">
        <v>11.7</v>
      </c>
      <c r="F22" s="11">
        <v>31.6027412982687</v>
      </c>
      <c r="G22" s="9">
        <v>37</v>
      </c>
      <c r="H22" s="9">
        <v>70</v>
      </c>
      <c r="I22" s="9">
        <v>18.4</v>
      </c>
      <c r="K22" s="5"/>
      <c r="L22" s="5"/>
      <c r="M22" s="5"/>
      <c r="N22" s="6">
        <v>8868</v>
      </c>
      <c r="O22" s="6">
        <v>8873</v>
      </c>
      <c r="P22" s="6">
        <f>(O22+R22)/2</f>
        <v>8874</v>
      </c>
      <c r="Q22" s="6">
        <f>P22</f>
        <v>8874</v>
      </c>
      <c r="R22" s="6">
        <v>8875</v>
      </c>
      <c r="S22" s="6">
        <v>8877</v>
      </c>
      <c r="T22" s="6">
        <f>S22</f>
        <v>8877</v>
      </c>
      <c r="U22" s="5"/>
      <c r="V22" s="5"/>
      <c r="W22" s="5"/>
    </row>
    <row r="23" spans="1:23" s="2" customFormat="1" ht="12.75">
      <c r="A23" s="2" t="s">
        <v>2923</v>
      </c>
      <c r="D23" s="10">
        <v>4.6</v>
      </c>
      <c r="E23" s="10">
        <v>12</v>
      </c>
      <c r="F23" s="11">
        <v>26</v>
      </c>
      <c r="G23" s="9">
        <v>29</v>
      </c>
      <c r="H23" s="9">
        <v>60</v>
      </c>
      <c r="I23" s="9">
        <v>22.3</v>
      </c>
      <c r="K23" s="5"/>
      <c r="L23" s="5"/>
      <c r="M23" s="5"/>
      <c r="N23" s="6">
        <v>59036</v>
      </c>
      <c r="O23" s="6">
        <v>59522</v>
      </c>
      <c r="P23" s="6">
        <f>(O23+R23)/2</f>
        <v>59622.5</v>
      </c>
      <c r="Q23" s="6">
        <f>P23</f>
        <v>59622.5</v>
      </c>
      <c r="R23" s="6">
        <v>59723</v>
      </c>
      <c r="S23" s="6">
        <v>59912</v>
      </c>
      <c r="T23" s="6">
        <f>S23</f>
        <v>59912</v>
      </c>
      <c r="U23" s="5"/>
      <c r="V23" s="5"/>
      <c r="W23" s="5"/>
    </row>
    <row r="24" spans="4:23" s="2" customFormat="1" ht="12.75">
      <c r="D24" s="9"/>
      <c r="E24" s="10"/>
      <c r="F24" s="9"/>
      <c r="G24" s="9"/>
      <c r="H24" s="9"/>
      <c r="I24" s="9"/>
      <c r="K24" s="5"/>
      <c r="L24" s="5"/>
      <c r="M24" s="5"/>
      <c r="N24" s="6"/>
      <c r="O24" s="6"/>
      <c r="P24" s="6"/>
      <c r="Q24" s="6"/>
      <c r="R24" s="6"/>
      <c r="S24" s="6"/>
      <c r="T24" s="6"/>
      <c r="U24" s="5"/>
      <c r="V24" s="5"/>
      <c r="W24" s="5"/>
    </row>
    <row r="25" spans="4:23" s="2" customFormat="1" ht="12.75">
      <c r="D25" s="9"/>
      <c r="E25" s="10"/>
      <c r="F25" s="9"/>
      <c r="G25" s="9"/>
      <c r="H25" s="9"/>
      <c r="I25" s="9"/>
      <c r="K25" s="5"/>
      <c r="L25" s="5"/>
      <c r="M25" s="5"/>
      <c r="N25" s="6"/>
      <c r="O25" s="6"/>
      <c r="P25" s="6"/>
      <c r="Q25" s="6"/>
      <c r="R25" s="6"/>
      <c r="S25" s="6"/>
      <c r="T25" s="6"/>
      <c r="U25" s="5"/>
      <c r="V25" s="5"/>
      <c r="W25" s="5"/>
    </row>
    <row r="26" spans="1:23" s="2" customFormat="1" ht="12.75">
      <c r="A26" s="2" t="s">
        <v>2924</v>
      </c>
      <c r="D26" s="10">
        <v>5.7</v>
      </c>
      <c r="E26" s="10" t="s">
        <v>2925</v>
      </c>
      <c r="F26" s="9" t="s">
        <v>2926</v>
      </c>
      <c r="G26" s="9" t="s">
        <v>2927</v>
      </c>
      <c r="H26" s="11">
        <v>22</v>
      </c>
      <c r="I26" s="9">
        <v>3.7</v>
      </c>
      <c r="K26" s="5"/>
      <c r="L26" s="5"/>
      <c r="M26" s="5"/>
      <c r="N26" s="6">
        <v>748.822</v>
      </c>
      <c r="O26" s="6">
        <v>758.363</v>
      </c>
      <c r="P26" s="6">
        <f aca="true" t="shared" si="2" ref="P26:P34">(O26+R26)/2</f>
        <v>760.625</v>
      </c>
      <c r="Q26" s="6">
        <f aca="true" t="shared" si="3" ref="Q26:Q34">P26</f>
        <v>760.625</v>
      </c>
      <c r="R26" s="6">
        <v>762.887</v>
      </c>
      <c r="S26" s="6">
        <v>767.314</v>
      </c>
      <c r="T26" s="6">
        <f aca="true" t="shared" si="4" ref="T26:T34">S26</f>
        <v>767.314</v>
      </c>
      <c r="U26" s="5"/>
      <c r="V26" s="5"/>
      <c r="W26" s="5"/>
    </row>
    <row r="27" spans="1:23" s="2" customFormat="1" ht="12.75">
      <c r="A27" s="2" t="s">
        <v>2928</v>
      </c>
      <c r="D27" s="10">
        <v>4.1</v>
      </c>
      <c r="E27" s="10" t="s">
        <v>2929</v>
      </c>
      <c r="F27" s="9">
        <v>11</v>
      </c>
      <c r="G27" s="9">
        <v>11</v>
      </c>
      <c r="H27" s="11">
        <v>30</v>
      </c>
      <c r="I27" s="9">
        <v>5.9</v>
      </c>
      <c r="K27" s="5"/>
      <c r="L27" s="5"/>
      <c r="M27" s="5"/>
      <c r="N27" s="6">
        <v>10290.975</v>
      </c>
      <c r="O27" s="6">
        <v>10272.179</v>
      </c>
      <c r="P27" s="6">
        <f t="shared" si="2"/>
        <v>10268.1955</v>
      </c>
      <c r="Q27" s="6">
        <f t="shared" si="3"/>
        <v>10268.1955</v>
      </c>
      <c r="R27" s="6">
        <v>10264.212</v>
      </c>
      <c r="S27" s="6">
        <v>10256.76</v>
      </c>
      <c r="T27" s="6">
        <f t="shared" si="4"/>
        <v>10256.76</v>
      </c>
      <c r="U27" s="5"/>
      <c r="V27" s="5"/>
      <c r="W27" s="5"/>
    </row>
    <row r="28" spans="1:23" s="2" customFormat="1" ht="12.75">
      <c r="A28" s="2" t="s">
        <v>2930</v>
      </c>
      <c r="D28" s="10">
        <v>6.1</v>
      </c>
      <c r="E28" s="10" t="s">
        <v>2931</v>
      </c>
      <c r="F28" s="9" t="s">
        <v>2932</v>
      </c>
      <c r="G28" s="9" t="s">
        <v>2933</v>
      </c>
      <c r="H28" s="11">
        <v>58</v>
      </c>
      <c r="I28" s="9">
        <v>5.2</v>
      </c>
      <c r="K28" s="5"/>
      <c r="L28" s="5"/>
      <c r="M28" s="5"/>
      <c r="N28" s="6">
        <v>1448.659</v>
      </c>
      <c r="O28" s="6">
        <v>1431.471</v>
      </c>
      <c r="P28" s="6">
        <f t="shared" si="2"/>
        <v>1427.3935000000001</v>
      </c>
      <c r="Q28" s="6">
        <f t="shared" si="3"/>
        <v>1427.3935000000001</v>
      </c>
      <c r="R28" s="6">
        <v>1423.316</v>
      </c>
      <c r="S28" s="6">
        <v>1415.681</v>
      </c>
      <c r="T28" s="6">
        <f t="shared" si="4"/>
        <v>1415.681</v>
      </c>
      <c r="U28" s="5"/>
      <c r="V28" s="5"/>
      <c r="W28" s="5"/>
    </row>
    <row r="29" spans="1:23" s="2" customFormat="1" ht="12.75">
      <c r="A29" s="2" t="s">
        <v>2934</v>
      </c>
      <c r="D29" s="10">
        <v>4.7</v>
      </c>
      <c r="E29" s="10" t="s">
        <v>2935</v>
      </c>
      <c r="F29" s="9">
        <v>14</v>
      </c>
      <c r="G29" s="9">
        <v>15</v>
      </c>
      <c r="H29" s="11">
        <v>40</v>
      </c>
      <c r="I29" s="9">
        <v>3.2</v>
      </c>
      <c r="K29" s="5"/>
      <c r="L29" s="5"/>
      <c r="M29" s="5"/>
      <c r="N29" s="6">
        <v>10210.952</v>
      </c>
      <c r="O29" s="6">
        <v>10138.844</v>
      </c>
      <c r="P29" s="6">
        <f t="shared" si="2"/>
        <v>10122.430499999999</v>
      </c>
      <c r="Q29" s="6">
        <f t="shared" si="3"/>
        <v>10122.430499999999</v>
      </c>
      <c r="R29" s="6">
        <v>10106.017</v>
      </c>
      <c r="S29" s="6">
        <v>10075.034</v>
      </c>
      <c r="T29" s="6">
        <f t="shared" si="4"/>
        <v>10075.034</v>
      </c>
      <c r="U29" s="5"/>
      <c r="V29" s="5"/>
      <c r="W29" s="5"/>
    </row>
    <row r="30" spans="1:23" s="2" customFormat="1" ht="12.75">
      <c r="A30" s="2" t="s">
        <v>2936</v>
      </c>
      <c r="D30" s="10">
        <v>5.8</v>
      </c>
      <c r="E30" s="10" t="s">
        <v>2937</v>
      </c>
      <c r="F30" s="9" t="s">
        <v>2938</v>
      </c>
      <c r="G30" s="9" t="s">
        <v>2939</v>
      </c>
      <c r="H30" s="11">
        <v>63</v>
      </c>
      <c r="I30" s="9">
        <v>8.2</v>
      </c>
      <c r="K30" s="5"/>
      <c r="L30" s="5"/>
      <c r="M30" s="5"/>
      <c r="N30" s="6">
        <v>2446.863</v>
      </c>
      <c r="O30" s="6">
        <v>2404.926</v>
      </c>
      <c r="P30" s="6">
        <f t="shared" si="2"/>
        <v>2395.0785</v>
      </c>
      <c r="Q30" s="6">
        <f t="shared" si="3"/>
        <v>2395.0785</v>
      </c>
      <c r="R30" s="6">
        <v>2385.231</v>
      </c>
      <c r="S30" s="6">
        <v>2366.515</v>
      </c>
      <c r="T30" s="6">
        <f t="shared" si="4"/>
        <v>2366.515</v>
      </c>
      <c r="U30" s="5"/>
      <c r="V30" s="5"/>
      <c r="W30" s="5"/>
    </row>
    <row r="31" spans="1:23" s="2" customFormat="1" ht="12.75">
      <c r="A31" s="2" t="s">
        <v>2940</v>
      </c>
      <c r="D31" s="10">
        <v>6.1</v>
      </c>
      <c r="E31" s="10" t="s">
        <v>2941</v>
      </c>
      <c r="F31" s="9" t="s">
        <v>2942</v>
      </c>
      <c r="G31" s="9" t="s">
        <v>2947</v>
      </c>
      <c r="H31" s="11">
        <v>52</v>
      </c>
      <c r="I31" s="9">
        <v>3.3</v>
      </c>
      <c r="K31" s="5"/>
      <c r="L31" s="5"/>
      <c r="M31" s="5"/>
      <c r="N31" s="6">
        <v>3641.656</v>
      </c>
      <c r="O31" s="6">
        <v>3620.756</v>
      </c>
      <c r="P31" s="6">
        <f t="shared" si="2"/>
        <v>3615.6454999999996</v>
      </c>
      <c r="Q31" s="6">
        <f t="shared" si="3"/>
        <v>3615.6454999999996</v>
      </c>
      <c r="R31" s="6">
        <v>3610.535</v>
      </c>
      <c r="S31" s="6">
        <v>3601.138</v>
      </c>
      <c r="T31" s="6">
        <f t="shared" si="4"/>
        <v>3601.138</v>
      </c>
      <c r="U31" s="5"/>
      <c r="V31" s="5"/>
      <c r="W31" s="5"/>
    </row>
    <row r="32" spans="1:23" s="2" customFormat="1" ht="12.75">
      <c r="A32" s="2" t="s">
        <v>2948</v>
      </c>
      <c r="D32" s="10">
        <v>4.8</v>
      </c>
      <c r="E32" s="10" t="s">
        <v>2949</v>
      </c>
      <c r="F32" s="9" t="s">
        <v>2950</v>
      </c>
      <c r="G32" s="9" t="s">
        <v>2951</v>
      </c>
      <c r="H32" s="11">
        <v>25</v>
      </c>
      <c r="I32" s="9">
        <v>4.4</v>
      </c>
      <c r="K32" s="5"/>
      <c r="L32" s="5"/>
      <c r="M32" s="5"/>
      <c r="N32" s="6">
        <v>385.84</v>
      </c>
      <c r="O32" s="6">
        <v>391.67</v>
      </c>
      <c r="P32" s="6">
        <f t="shared" si="2"/>
        <v>393.1265</v>
      </c>
      <c r="Q32" s="6">
        <f t="shared" si="3"/>
        <v>393.1265</v>
      </c>
      <c r="R32" s="6">
        <v>394.583</v>
      </c>
      <c r="S32" s="6">
        <v>397.499</v>
      </c>
      <c r="T32" s="6">
        <f t="shared" si="4"/>
        <v>397.499</v>
      </c>
      <c r="U32" s="5"/>
      <c r="V32" s="5"/>
      <c r="W32" s="5"/>
    </row>
    <row r="33" spans="1:23" s="2" customFormat="1" ht="12.75">
      <c r="A33" s="2" t="s">
        <v>2952</v>
      </c>
      <c r="D33" s="10">
        <v>4.9</v>
      </c>
      <c r="E33" s="10" t="s">
        <v>2953</v>
      </c>
      <c r="F33" s="9">
        <v>12</v>
      </c>
      <c r="G33" s="9">
        <v>15</v>
      </c>
      <c r="H33" s="11">
        <v>56</v>
      </c>
      <c r="I33" s="9">
        <v>4.3</v>
      </c>
      <c r="K33" s="5"/>
      <c r="L33" s="5"/>
      <c r="M33" s="5"/>
      <c r="N33" s="6">
        <v>38663.528</v>
      </c>
      <c r="O33" s="6">
        <v>38646.023</v>
      </c>
      <c r="P33" s="6">
        <f t="shared" si="2"/>
        <v>38639.9675</v>
      </c>
      <c r="Q33" s="6">
        <f t="shared" si="3"/>
        <v>38639.9675</v>
      </c>
      <c r="R33" s="6">
        <v>38633.912</v>
      </c>
      <c r="S33" s="6">
        <v>38625.478</v>
      </c>
      <c r="T33" s="6">
        <f t="shared" si="4"/>
        <v>38625.478</v>
      </c>
      <c r="U33" s="5"/>
      <c r="V33" s="5"/>
      <c r="W33" s="5"/>
    </row>
    <row r="34" spans="1:23" s="2" customFormat="1" ht="12.75">
      <c r="A34" s="2" t="s">
        <v>2954</v>
      </c>
      <c r="D34" s="10">
        <v>4.4</v>
      </c>
      <c r="E34" s="10" t="s">
        <v>2955</v>
      </c>
      <c r="F34" s="9">
        <v>11</v>
      </c>
      <c r="G34" s="9">
        <v>12</v>
      </c>
      <c r="H34" s="11">
        <v>30</v>
      </c>
      <c r="I34" s="10">
        <v>9</v>
      </c>
      <c r="K34" s="5"/>
      <c r="L34" s="5"/>
      <c r="M34" s="5"/>
      <c r="N34" s="6">
        <v>5392.703</v>
      </c>
      <c r="O34" s="6">
        <v>5407.956</v>
      </c>
      <c r="P34" s="6">
        <f t="shared" si="2"/>
        <v>5411.4465</v>
      </c>
      <c r="Q34" s="6">
        <f t="shared" si="3"/>
        <v>5411.4465</v>
      </c>
      <c r="R34" s="6">
        <v>5414.937</v>
      </c>
      <c r="S34" s="6">
        <v>5422.366</v>
      </c>
      <c r="T34" s="6">
        <f t="shared" si="4"/>
        <v>5422.366</v>
      </c>
      <c r="U34" s="5"/>
      <c r="V34" s="5"/>
      <c r="W34" s="5"/>
    </row>
    <row r="35" spans="4:23" s="2" customFormat="1" ht="12.75">
      <c r="D35" s="9"/>
      <c r="E35" s="10"/>
      <c r="F35" s="9"/>
      <c r="G35" s="9"/>
      <c r="H35" s="9"/>
      <c r="I35" s="9"/>
      <c r="K35" s="5"/>
      <c r="L35" s="5"/>
      <c r="M35" s="5"/>
      <c r="N35" s="5"/>
      <c r="O35" s="5"/>
      <c r="P35" s="5"/>
      <c r="Q35" s="6"/>
      <c r="R35" s="5"/>
      <c r="S35" s="5"/>
      <c r="T35" s="5"/>
      <c r="U35" s="5"/>
      <c r="V35" s="5"/>
      <c r="W35" s="5"/>
    </row>
    <row r="36" spans="1:23" s="2" customFormat="1" ht="12.75">
      <c r="A36" s="2" t="s">
        <v>2956</v>
      </c>
      <c r="D36" s="10">
        <v>5</v>
      </c>
      <c r="E36" s="10">
        <f>SUMPRODUCT(E9:E23,N9:N23)/SUM(N9:N23)</f>
        <v>11.134084478496359</v>
      </c>
      <c r="F36" s="11">
        <f>SUMPRODUCT(F9:F23,R9:R23)/SUM(R9:R23)</f>
        <v>21.54318393774101</v>
      </c>
      <c r="G36" s="11">
        <f>SUMPRODUCT(G9:G23,R9:R23)/SUM(R9:R23)</f>
        <v>26.20586258540122</v>
      </c>
      <c r="H36" s="11">
        <f>SUMPRODUCT(H9:H23,Q9:Q23)/SUM(Q9:Q23)</f>
        <v>56.12900739800801</v>
      </c>
      <c r="I36" s="10">
        <f>SUMPRODUCT(I9:I23,S9:S23)/SUM(S9:S23)</f>
        <v>8.621219287526031</v>
      </c>
      <c r="K36" s="5"/>
      <c r="L36" s="5"/>
      <c r="M36" s="5"/>
      <c r="N36" s="5"/>
      <c r="O36" s="5"/>
      <c r="P36" s="5"/>
      <c r="Q36" s="6"/>
      <c r="R36" s="5"/>
      <c r="S36" s="5"/>
      <c r="T36" s="5"/>
      <c r="U36" s="5"/>
      <c r="V36" s="5"/>
      <c r="W36" s="5"/>
    </row>
    <row r="37" spans="1:23" s="2" customFormat="1" ht="12.75">
      <c r="A37" s="2" t="s">
        <v>845</v>
      </c>
      <c r="D37" s="10">
        <v>4.9</v>
      </c>
      <c r="E37" s="10" t="s">
        <v>2957</v>
      </c>
      <c r="F37" s="9" t="s">
        <v>2958</v>
      </c>
      <c r="G37" s="9" t="s">
        <v>2959</v>
      </c>
      <c r="H37" s="11">
        <f>(SUMPRODUCT(H26:H34,Q26:Q34)+H7*Q7)/(SUM(Q26:Q34)+Q7)</f>
        <v>48.091088714286684</v>
      </c>
      <c r="I37" s="10">
        <f>(SUMPRODUCT(I26:I34,S26:S34)+I7*S7)/(SUM(S26:S34)+S7)</f>
        <v>4.922135390378288</v>
      </c>
      <c r="K37" s="5"/>
      <c r="L37" s="5"/>
      <c r="M37" s="5"/>
      <c r="N37" s="5"/>
      <c r="O37" s="5"/>
      <c r="P37" s="5"/>
      <c r="Q37" s="6"/>
      <c r="R37" s="5"/>
      <c r="S37" s="5"/>
      <c r="T37" s="5"/>
      <c r="U37" s="5"/>
      <c r="V37" s="5"/>
      <c r="W37" s="5"/>
    </row>
    <row r="38" spans="1:23" s="2" customFormat="1" ht="12.75">
      <c r="A38" s="2" t="s">
        <v>2960</v>
      </c>
      <c r="D38" s="10">
        <v>5</v>
      </c>
      <c r="E38" s="10" t="s">
        <v>2961</v>
      </c>
      <c r="F38" s="9" t="s">
        <v>2962</v>
      </c>
      <c r="G38" s="9" t="s">
        <v>2963</v>
      </c>
      <c r="H38" s="11">
        <f>SUMPRODUCT(H7:H34,Q7:Q34)/SUM(Q7:Q34)</f>
        <v>54.47807680422</v>
      </c>
      <c r="I38" s="10">
        <f>SUMPRODUCT(I7:I34,S7:S34)/SUM(S7:S34)</f>
        <v>8.010918947823576</v>
      </c>
      <c r="K38" s="5"/>
      <c r="L38" s="5"/>
      <c r="M38" s="5"/>
      <c r="N38" s="5"/>
      <c r="O38" s="5"/>
      <c r="P38" s="5"/>
      <c r="Q38" s="6"/>
      <c r="R38" s="5"/>
      <c r="S38" s="5"/>
      <c r="T38" s="5"/>
      <c r="U38" s="5"/>
      <c r="V38" s="5"/>
      <c r="W38" s="5"/>
    </row>
    <row r="39" spans="4:23" s="2" customFormat="1" ht="12.75">
      <c r="D39" s="10"/>
      <c r="E39" s="10"/>
      <c r="F39" s="9"/>
      <c r="G39" s="9"/>
      <c r="H39" s="11"/>
      <c r="I39" s="10"/>
      <c r="K39" s="5"/>
      <c r="L39" s="5"/>
      <c r="M39" s="5"/>
      <c r="N39" s="5"/>
      <c r="O39" s="5"/>
      <c r="P39" s="5"/>
      <c r="Q39" s="6"/>
      <c r="R39" s="5"/>
      <c r="S39" s="5"/>
      <c r="T39" s="5"/>
      <c r="U39" s="5"/>
      <c r="V39" s="5"/>
      <c r="W39" s="5"/>
    </row>
    <row r="40" spans="1:23" s="2" customFormat="1" ht="14.25">
      <c r="A40" s="2" t="s">
        <v>2964</v>
      </c>
      <c r="D40" s="10">
        <v>4.9</v>
      </c>
      <c r="E40" s="10" t="s">
        <v>867</v>
      </c>
      <c r="F40" s="9">
        <v>37</v>
      </c>
      <c r="G40" s="9">
        <v>39</v>
      </c>
      <c r="H40" s="11">
        <v>73</v>
      </c>
      <c r="I40" s="9" t="s">
        <v>2965</v>
      </c>
      <c r="K40" s="5"/>
      <c r="L40" s="5"/>
      <c r="M40" s="5"/>
      <c r="N40" s="5"/>
      <c r="O40" s="5"/>
      <c r="P40" s="5"/>
      <c r="Q40" s="6"/>
      <c r="R40" s="5"/>
      <c r="S40" s="5"/>
      <c r="T40" s="5"/>
      <c r="U40" s="5"/>
      <c r="V40" s="5"/>
      <c r="W40" s="5"/>
    </row>
    <row r="41" spans="11:23" s="2" customFormat="1" ht="12.75">
      <c r="K41" s="5"/>
      <c r="L41" s="5"/>
      <c r="M41" s="5"/>
      <c r="N41" s="5"/>
      <c r="O41" s="5"/>
      <c r="P41" s="5"/>
      <c r="Q41" s="6"/>
      <c r="R41" s="5"/>
      <c r="S41" s="5"/>
      <c r="T41" s="5"/>
      <c r="U41" s="5"/>
      <c r="V41" s="5"/>
      <c r="W41" s="5"/>
    </row>
    <row r="42" spans="1:23" s="2" customFormat="1" ht="12.75">
      <c r="A42" s="2" t="s">
        <v>661</v>
      </c>
      <c r="K42" s="5"/>
      <c r="L42" s="5"/>
      <c r="M42" s="5"/>
      <c r="N42" s="5"/>
      <c r="O42" s="5"/>
      <c r="P42" s="5"/>
      <c r="Q42" s="6"/>
      <c r="R42" s="5"/>
      <c r="S42" s="5"/>
      <c r="T42" s="5"/>
      <c r="U42" s="5"/>
      <c r="V42" s="5"/>
      <c r="W42" s="5"/>
    </row>
    <row r="43" spans="11:23" s="2" customFormat="1" ht="12.75">
      <c r="K43" s="5"/>
      <c r="L43" s="5"/>
      <c r="M43" s="5"/>
      <c r="N43" s="5"/>
      <c r="O43" s="5"/>
      <c r="P43" s="5"/>
      <c r="Q43" s="6"/>
      <c r="R43" s="5"/>
      <c r="S43" s="5"/>
      <c r="T43" s="5"/>
      <c r="U43" s="5"/>
      <c r="V43" s="5"/>
      <c r="W43" s="5"/>
    </row>
    <row r="44" spans="1:23" s="2" customFormat="1" ht="14.25">
      <c r="A44" s="69" t="s">
        <v>851</v>
      </c>
      <c r="K44" s="5"/>
      <c r="L44" s="5"/>
      <c r="M44" s="5"/>
      <c r="N44" s="5"/>
      <c r="O44" s="5"/>
      <c r="P44" s="5"/>
      <c r="Q44" s="6"/>
      <c r="R44" s="5"/>
      <c r="S44" s="5"/>
      <c r="T44" s="5"/>
      <c r="U44" s="5"/>
      <c r="V44" s="5"/>
      <c r="W44" s="5"/>
    </row>
    <row r="45" spans="1:23" s="2" customFormat="1" ht="14.25">
      <c r="A45" s="69" t="s">
        <v>850</v>
      </c>
      <c r="K45" s="5"/>
      <c r="L45" s="5"/>
      <c r="M45" s="5"/>
      <c r="N45" s="5" t="s">
        <v>2966</v>
      </c>
      <c r="O45" s="5"/>
      <c r="P45" s="5"/>
      <c r="Q45" s="6"/>
      <c r="R45" s="5"/>
      <c r="S45" s="5"/>
      <c r="T45" s="5"/>
      <c r="U45" s="5"/>
      <c r="V45" s="5"/>
      <c r="W45" s="5"/>
    </row>
    <row r="46" spans="1:23" s="2" customFormat="1" ht="14.25">
      <c r="A46" s="69" t="s">
        <v>865</v>
      </c>
      <c r="K46" s="5"/>
      <c r="L46" s="5"/>
      <c r="M46" s="5"/>
      <c r="N46" s="5"/>
      <c r="O46" s="5"/>
      <c r="P46" s="5"/>
      <c r="Q46" s="6"/>
      <c r="R46" s="5"/>
      <c r="S46" s="5"/>
      <c r="T46" s="5"/>
      <c r="U46" s="5"/>
      <c r="V46" s="5"/>
      <c r="W46" s="5"/>
    </row>
    <row r="47" spans="1:23" s="2" customFormat="1" ht="14.25">
      <c r="A47" s="69" t="s">
        <v>866</v>
      </c>
      <c r="K47" s="5"/>
      <c r="L47" s="5"/>
      <c r="M47" s="5"/>
      <c r="N47" s="5"/>
      <c r="O47" s="5"/>
      <c r="P47" s="5"/>
      <c r="Q47" s="6"/>
      <c r="R47" s="5"/>
      <c r="S47" s="5"/>
      <c r="T47" s="5"/>
      <c r="U47" s="5"/>
      <c r="V47" s="5"/>
      <c r="W47" s="5"/>
    </row>
    <row r="48" spans="1:23" s="2" customFormat="1" ht="14.25" customHeight="1">
      <c r="A48" s="69" t="s">
        <v>870</v>
      </c>
      <c r="K48" s="5"/>
      <c r="L48" s="5"/>
      <c r="M48" s="5"/>
      <c r="N48" s="5"/>
      <c r="O48" s="5"/>
      <c r="P48" s="5"/>
      <c r="Q48" s="6"/>
      <c r="R48" s="5"/>
      <c r="S48" s="5"/>
      <c r="T48" s="5"/>
      <c r="U48" s="5"/>
      <c r="V48" s="5"/>
      <c r="W48" s="5"/>
    </row>
    <row r="49" spans="1:23" s="2" customFormat="1" ht="14.25">
      <c r="A49" s="69" t="s">
        <v>863</v>
      </c>
      <c r="K49" s="5"/>
      <c r="L49" s="5"/>
      <c r="M49" s="5"/>
      <c r="N49" s="5"/>
      <c r="O49" s="5"/>
      <c r="P49" s="5"/>
      <c r="Q49" s="6"/>
      <c r="R49" s="5"/>
      <c r="S49" s="5"/>
      <c r="T49" s="5"/>
      <c r="U49" s="5"/>
      <c r="V49" s="5"/>
      <c r="W49" s="5"/>
    </row>
    <row r="50" spans="1:17" s="2" customFormat="1" ht="14.25">
      <c r="A50" s="69" t="s">
        <v>868</v>
      </c>
      <c r="Q50" s="3"/>
    </row>
    <row r="51" s="2" customFormat="1" ht="12.75">
      <c r="Q51" s="3"/>
    </row>
    <row r="52" spans="14:17" s="2" customFormat="1" ht="12.75">
      <c r="N52" s="12"/>
      <c r="O52" s="13"/>
      <c r="P52" s="13"/>
      <c r="Q52" s="13"/>
    </row>
  </sheetData>
  <printOptions/>
  <pageMargins left="0.7875" right="0.7875" top="0.7875" bottom="0.7875" header="0.5" footer="0.5"/>
  <pageSetup fitToHeight="0" horizontalDpi="300" verticalDpi="300" orientation="portrait" paperSize="9" scale="86" r:id="rId1"/>
</worksheet>
</file>

<file path=xl/worksheets/sheet30.xml><?xml version="1.0" encoding="utf-8"?>
<worksheet xmlns="http://schemas.openxmlformats.org/spreadsheetml/2006/main" xmlns:r="http://schemas.openxmlformats.org/officeDocument/2006/relationships">
  <dimension ref="A1:E43"/>
  <sheetViews>
    <sheetView workbookViewId="0" topLeftCell="A1">
      <selection activeCell="A4" sqref="A4"/>
    </sheetView>
  </sheetViews>
  <sheetFormatPr defaultColWidth="9.140625" defaultRowHeight="12.75"/>
  <cols>
    <col min="1" max="2" width="9.00390625" style="1" customWidth="1"/>
    <col min="3" max="3" width="19.140625" style="1" customWidth="1"/>
  </cols>
  <sheetData>
    <row r="1" spans="1:3" ht="12.75">
      <c r="A1" s="2" t="s">
        <v>2945</v>
      </c>
      <c r="B1" s="2"/>
      <c r="C1" s="2"/>
    </row>
    <row r="2" spans="1:3" ht="12.75">
      <c r="A2" s="2"/>
      <c r="B2" s="2"/>
      <c r="C2" s="2"/>
    </row>
    <row r="3" spans="1:5" ht="12.75">
      <c r="A3" s="2">
        <v>1990</v>
      </c>
      <c r="B3" s="2"/>
      <c r="C3" s="2" t="s">
        <v>244</v>
      </c>
      <c r="D3" s="74" t="s">
        <v>2943</v>
      </c>
      <c r="E3" s="74" t="s">
        <v>2944</v>
      </c>
    </row>
    <row r="4" spans="1:3" ht="12.75">
      <c r="A4" s="2"/>
      <c r="B4" s="2"/>
      <c r="C4" s="2"/>
    </row>
    <row r="5" spans="1:5" ht="12.75">
      <c r="A5" s="2" t="s">
        <v>2974</v>
      </c>
      <c r="B5" s="2"/>
      <c r="C5" s="3">
        <f>'[2]growth_acc_Table_1990'!Y5</f>
        <v>79.67767272777908</v>
      </c>
      <c r="D5" s="106">
        <f>'[2]growth_acc_Table_1990'!AA5</f>
        <v>1.1316005928157153</v>
      </c>
      <c r="E5" s="106">
        <f>'[2]growth_acc_Table_1990'!AB5</f>
        <v>1.4202229483808586</v>
      </c>
    </row>
    <row r="6" spans="1:3" ht="12.75">
      <c r="A6" s="2"/>
      <c r="B6" s="2"/>
      <c r="C6" s="3"/>
    </row>
    <row r="7" spans="1:5" ht="12.75">
      <c r="A7" s="2" t="s">
        <v>2975</v>
      </c>
      <c r="B7" s="2"/>
      <c r="C7" s="3">
        <f>'[2]growth_acc_Table_1990'!Y7</f>
        <v>105.0668952304157</v>
      </c>
      <c r="D7" s="106">
        <f>'[2]growth_acc_Table_1990'!AA7</f>
        <v>0.17199124553246747</v>
      </c>
      <c r="E7" s="106">
        <f>'[2]growth_acc_Table_1990'!AB7</f>
        <v>0.16369689534965715</v>
      </c>
    </row>
    <row r="8" spans="1:5" ht="12.75">
      <c r="A8" s="2" t="s">
        <v>2976</v>
      </c>
      <c r="B8" s="2"/>
      <c r="C8" s="3">
        <f>'[2]growth_acc_Table_1990'!Y8</f>
        <v>124.71048138217684</v>
      </c>
      <c r="D8" s="106">
        <f>'[2]growth_acc_Table_1990'!AA8</f>
        <v>-1.3119988230869382</v>
      </c>
      <c r="E8" s="106">
        <f>'[2]growth_acc_Table_1990'!AB8</f>
        <v>-1.0520357299129504</v>
      </c>
    </row>
    <row r="9" spans="1:5" ht="12.75">
      <c r="A9" s="2" t="s">
        <v>2977</v>
      </c>
      <c r="B9" s="2"/>
      <c r="C9" s="3">
        <f>'[2]growth_acc_Table_1990'!Y9</f>
        <v>98.8067824720548</v>
      </c>
      <c r="D9" s="106">
        <f>'[2]growth_acc_Table_1990'!AA9</f>
        <v>3.350274593960677</v>
      </c>
      <c r="E9" s="106">
        <f>'[2]growth_acc_Table_1990'!AB9</f>
        <v>3.390733419447419</v>
      </c>
    </row>
    <row r="10" spans="1:5" ht="12.75">
      <c r="A10" s="2" t="s">
        <v>2978</v>
      </c>
      <c r="B10" s="2"/>
      <c r="C10" s="3">
        <f>'[2]growth_acc_Table_1990'!Y10</f>
        <v>89.90208592184385</v>
      </c>
      <c r="D10" s="106">
        <f>'[2]growth_acc_Table_1990'!AA10</f>
        <v>6.96174225072626</v>
      </c>
      <c r="E10" s="106">
        <f>'[2]growth_acc_Table_1990'!AB10</f>
        <v>7.743693796802928</v>
      </c>
    </row>
    <row r="11" spans="1:5" ht="12.75">
      <c r="A11" s="2" t="s">
        <v>2979</v>
      </c>
      <c r="B11" s="2"/>
      <c r="C11" s="3">
        <f>'[2]growth_acc_Table_1990'!Y11</f>
        <v>120.52149410438876</v>
      </c>
      <c r="D11" s="106">
        <f>'[2]growth_acc_Table_1990'!AA11</f>
        <v>-1.842458744717078</v>
      </c>
      <c r="E11" s="106">
        <f>'[2]growth_acc_Table_1990'!AB11</f>
        <v>-1.5287387186896693</v>
      </c>
    </row>
    <row r="12" spans="1:5" ht="12.75">
      <c r="A12" s="2" t="s">
        <v>2980</v>
      </c>
      <c r="B12" s="2"/>
      <c r="C12" s="3">
        <f>'[2]growth_acc_Table_1990'!Y12</f>
        <v>100.45961158782933</v>
      </c>
      <c r="D12" s="106">
        <f>'[2]growth_acc_Table_1990'!AA12</f>
        <v>8.391730001601871</v>
      </c>
      <c r="E12" s="106">
        <f>'[2]growth_acc_Table_1990'!AB12</f>
        <v>8.353337096336661</v>
      </c>
    </row>
    <row r="13" spans="1:5" ht="12.75">
      <c r="A13" s="2" t="s">
        <v>2981</v>
      </c>
      <c r="B13" s="2"/>
      <c r="C13" s="3">
        <f>'[2]growth_acc_Table_1990'!Y13</f>
        <v>91.91097638918913</v>
      </c>
      <c r="D13" s="106">
        <f>'[2]growth_acc_Table_1990'!AA13</f>
        <v>-6.3494596883708425</v>
      </c>
      <c r="E13" s="106">
        <f>'[2]growth_acc_Table_1990'!AB13</f>
        <v>-6.908271392401057</v>
      </c>
    </row>
    <row r="14" spans="1:5" ht="12.75">
      <c r="A14" s="2" t="s">
        <v>2982</v>
      </c>
      <c r="B14" s="2"/>
      <c r="C14" s="3">
        <f>'[2]growth_acc_Table_1990'!Y14</f>
        <v>101.03807667733915</v>
      </c>
      <c r="D14" s="106">
        <f>'[2]growth_acc_Table_1990'!AA14</f>
        <v>22.11958591550257</v>
      </c>
      <c r="E14" s="106">
        <f>'[2]growth_acc_Table_1990'!AB14</f>
        <v>21.892326777102593</v>
      </c>
    </row>
    <row r="15" spans="1:5" ht="12.75">
      <c r="A15" s="2" t="s">
        <v>2983</v>
      </c>
      <c r="B15" s="2"/>
      <c r="C15" s="3">
        <f>'[2]growth_acc_Table_1990'!Y15</f>
        <v>130.8096633348006</v>
      </c>
      <c r="D15" s="106">
        <f>'[2]growth_acc_Table_1990'!AA15</f>
        <v>-12.171975386516976</v>
      </c>
      <c r="E15" s="106">
        <f>'[2]growth_acc_Table_1990'!AB15</f>
        <v>-9.305104130849593</v>
      </c>
    </row>
    <row r="16" spans="1:5" ht="12.75">
      <c r="A16" s="2" t="s">
        <v>2984</v>
      </c>
      <c r="B16" s="2"/>
      <c r="C16" s="3">
        <f>'[2]growth_acc_Table_1990'!Y16</f>
        <v>139.1995769833162</v>
      </c>
      <c r="D16" s="106">
        <f>'[2]growth_acc_Table_1990'!AA16</f>
        <v>-4.483784396370822</v>
      </c>
      <c r="E16" s="106">
        <f>'[2]growth_acc_Table_1990'!AB16</f>
        <v>-3.2211192688525387</v>
      </c>
    </row>
    <row r="17" spans="1:5" ht="12.75">
      <c r="A17" s="2" t="s">
        <v>2986</v>
      </c>
      <c r="B17" s="2"/>
      <c r="C17" s="3">
        <f>'[2]growth_acc_Table_1990'!Y17</f>
        <v>124.94138247230934</v>
      </c>
      <c r="D17" s="106">
        <f>'[2]growth_acc_Table_1990'!AA17</f>
        <v>-11.977287158626865</v>
      </c>
      <c r="E17" s="106">
        <f>'[2]growth_acc_Table_1990'!AB17</f>
        <v>-9.586325140336415</v>
      </c>
    </row>
    <row r="18" spans="1:5" ht="12.75">
      <c r="A18" s="2" t="s">
        <v>2987</v>
      </c>
      <c r="B18" s="2"/>
      <c r="C18" s="3">
        <f>'[2]growth_acc_Table_1990'!Y18</f>
        <v>92.6054058975207</v>
      </c>
      <c r="D18" s="106">
        <f>'[2]growth_acc_Table_1990'!AA18</f>
        <v>2.5750818423190935</v>
      </c>
      <c r="E18" s="106">
        <f>'[2]growth_acc_Table_1990'!AB18</f>
        <v>2.7807035856726756</v>
      </c>
    </row>
    <row r="19" spans="1:5" ht="12.75">
      <c r="A19" s="2" t="s">
        <v>2992</v>
      </c>
      <c r="B19" s="2"/>
      <c r="C19" s="3">
        <f>'[2]growth_acc_Table_1990'!Y19</f>
        <v>122.713671279357</v>
      </c>
      <c r="D19" s="106">
        <f>'[2]growth_acc_Table_1990'!AA19</f>
        <v>-20.783792370250367</v>
      </c>
      <c r="E19" s="106">
        <f>'[2]growth_acc_Table_1990'!AB19</f>
        <v>-16.936818981591852</v>
      </c>
    </row>
    <row r="20" spans="1:5" ht="12.75">
      <c r="A20" s="2" t="s">
        <v>2993</v>
      </c>
      <c r="B20" s="2"/>
      <c r="C20" s="3">
        <f>'[2]growth_acc_Table_1990'!Y20</f>
        <v>103.026182671363</v>
      </c>
      <c r="D20" s="106">
        <f>'[2]growth_acc_Table_1990'!AA20</f>
        <v>-0.5957075130721279</v>
      </c>
      <c r="E20" s="106">
        <f>'[2]growth_acc_Table_1990'!AB20</f>
        <v>-0.5782098274691388</v>
      </c>
    </row>
    <row r="21" spans="1:5" ht="12.75">
      <c r="A21" s="2" t="s">
        <v>3012</v>
      </c>
      <c r="B21" s="2"/>
      <c r="C21" s="3">
        <f>'[2]growth_acc_Table_1990'!Y21</f>
        <v>108.70955778230021</v>
      </c>
      <c r="D21" s="106">
        <f>'[2]growth_acc_Table_1990'!AA21</f>
        <v>-0.9685425136288615</v>
      </c>
      <c r="E21" s="106">
        <f>'[2]growth_acc_Table_1990'!AB21</f>
        <v>-0.8909451325047675</v>
      </c>
    </row>
    <row r="22" spans="1:3" ht="12.75">
      <c r="A22" s="2"/>
      <c r="B22" s="2"/>
      <c r="C22" s="3"/>
    </row>
    <row r="23" spans="1:5" ht="12.75">
      <c r="A23" s="2" t="s">
        <v>3013</v>
      </c>
      <c r="B23" s="2"/>
      <c r="C23" s="3">
        <f>'[2]growth_acc_Table_1990'!Y23</f>
        <v>65.06088170280496</v>
      </c>
      <c r="D23" s="106">
        <f>'[2]growth_acc_Table_1990'!AA23</f>
        <v>3.532525805582779</v>
      </c>
      <c r="E23" s="106">
        <f>'[2]growth_acc_Table_1990'!AB23</f>
        <v>5.429569524924655</v>
      </c>
    </row>
    <row r="24" spans="1:5" ht="12.75">
      <c r="A24" s="2" t="s">
        <v>3015</v>
      </c>
      <c r="B24" s="2"/>
      <c r="C24" s="3">
        <f>'[2]growth_acc_Table_1990'!Y24</f>
        <v>66.21961743066912</v>
      </c>
      <c r="D24" s="106">
        <f>'[2]growth_acc_Table_1990'!AA24</f>
        <v>-6.665385737765206</v>
      </c>
      <c r="E24" s="106">
        <f>'[2]growth_acc_Table_1990'!AB24</f>
        <v>-10.065575725718679</v>
      </c>
    </row>
    <row r="25" spans="1:5" ht="12.75">
      <c r="A25" s="2" t="s">
        <v>3016</v>
      </c>
      <c r="B25" s="2"/>
      <c r="C25" s="3">
        <f>'[2]growth_acc_Table_1990'!Y25</f>
        <v>45.13665071592632</v>
      </c>
      <c r="D25" s="106">
        <f>'[2]growth_acc_Table_1990'!AA25</f>
        <v>-2.5385160930510864</v>
      </c>
      <c r="E25" s="106">
        <f>'[2]growth_acc_Table_1990'!AB25</f>
        <v>-5.624068363041786</v>
      </c>
    </row>
    <row r="26" spans="1:5" ht="12.75">
      <c r="A26" s="2" t="s">
        <v>3018</v>
      </c>
      <c r="B26" s="2"/>
      <c r="C26" s="3">
        <f>'[2]growth_acc_Table_1990'!Y26</f>
        <v>67.90184205468691</v>
      </c>
      <c r="D26" s="106">
        <f>'[2]growth_acc_Table_1990'!AA26</f>
        <v>6.518071144256567</v>
      </c>
      <c r="E26" s="106">
        <f>'[2]growth_acc_Table_1990'!AB26</f>
        <v>9.599255258799946</v>
      </c>
    </row>
    <row r="27" spans="1:5" ht="12.75">
      <c r="A27" s="2" t="s">
        <v>3020</v>
      </c>
      <c r="B27" s="2"/>
      <c r="C27" s="3">
        <f>'[2]growth_acc_Table_1990'!Y27</f>
        <v>47.01065929459603</v>
      </c>
      <c r="D27" s="106">
        <f>'[2]growth_acc_Table_1990'!AA27</f>
        <v>-12.473288712059329</v>
      </c>
      <c r="E27" s="106">
        <f>'[2]growth_acc_Table_1990'!AB27</f>
        <v>-26.532894665217256</v>
      </c>
    </row>
    <row r="28" spans="1:5" ht="12.75">
      <c r="A28" s="2" t="s">
        <v>3023</v>
      </c>
      <c r="B28" s="2"/>
      <c r="C28" s="3">
        <f>'[2]growth_acc_Table_1990'!Y28</f>
        <v>50.7791625021696</v>
      </c>
      <c r="D28" s="106">
        <f>'[2]growth_acc_Table_1990'!AA28</f>
        <v>-11.683223762632572</v>
      </c>
      <c r="E28" s="106">
        <f>'[2]growth_acc_Table_1990'!AB28</f>
        <v>-23.007909518266263</v>
      </c>
    </row>
    <row r="29" spans="1:5" ht="12.75">
      <c r="A29" s="2" t="s">
        <v>2948</v>
      </c>
      <c r="B29" s="2"/>
      <c r="C29" s="3">
        <f>'[2]growth_acc_Table_1990'!Y29</f>
        <v>61.390016849390115</v>
      </c>
      <c r="D29" s="106">
        <f>'[2]growth_acc_Table_1990'!AA29</f>
        <v>6.042289862123091</v>
      </c>
      <c r="E29" s="106">
        <f>'[2]growth_acc_Table_1990'!AB29</f>
        <v>9.84246327370591</v>
      </c>
    </row>
    <row r="30" spans="1:5" ht="12.75">
      <c r="A30" s="2" t="s">
        <v>2952</v>
      </c>
      <c r="B30" s="2"/>
      <c r="C30" s="3">
        <f>'[2]growth_acc_Table_1990'!Y30</f>
        <v>43.59997301255625</v>
      </c>
      <c r="D30" s="106">
        <f>'[2]growth_acc_Table_1990'!AA30</f>
        <v>11.600169071573141</v>
      </c>
      <c r="E30" s="106">
        <f>'[2]growth_acc_Table_1990'!AB30</f>
        <v>26.605908834467485</v>
      </c>
    </row>
    <row r="31" spans="1:5" ht="12.75">
      <c r="A31" s="2" t="s">
        <v>2954</v>
      </c>
      <c r="B31" s="2"/>
      <c r="C31" s="3">
        <f>'[2]growth_acc_Table_1990'!Y31</f>
        <v>53.62923317764564</v>
      </c>
      <c r="D31" s="106">
        <f>'[2]growth_acc_Table_1990'!AA31</f>
        <v>6.1393287824423055</v>
      </c>
      <c r="E31" s="106">
        <f>'[2]growth_acc_Table_1990'!AB31</f>
        <v>11.447728074175359</v>
      </c>
    </row>
    <row r="32" spans="1:3" ht="12.75">
      <c r="A32" s="2"/>
      <c r="B32" s="2"/>
      <c r="C32" s="3"/>
    </row>
    <row r="33" spans="1:5" ht="12.75">
      <c r="A33" s="2" t="s">
        <v>3039</v>
      </c>
      <c r="B33" s="2"/>
      <c r="C33" s="3">
        <f>'[2]growth_acc_Table_1990'!Y37</f>
        <v>108.71526115504717</v>
      </c>
      <c r="D33" s="106">
        <f>'[2]growth_acc_Table_1990'!AA37</f>
        <v>-0.4463215806649856</v>
      </c>
      <c r="E33" s="106">
        <f>'[2]growth_acc_Table_1990'!AB37</f>
        <v>-0.4105417913943583</v>
      </c>
    </row>
    <row r="34" spans="1:3" ht="12.75">
      <c r="A34" s="2"/>
      <c r="B34" s="2"/>
      <c r="C34" s="3"/>
    </row>
    <row r="35" spans="1:3" ht="12.75">
      <c r="A35" s="2"/>
      <c r="B35" s="2"/>
      <c r="C35" s="3"/>
    </row>
    <row r="36" spans="1:3" ht="12.75">
      <c r="A36" s="2"/>
      <c r="B36" s="2"/>
      <c r="C36" s="2"/>
    </row>
    <row r="37" spans="1:3" ht="14.25">
      <c r="A37" s="69"/>
      <c r="B37" s="2"/>
      <c r="C37" s="2"/>
    </row>
    <row r="38" spans="1:3" ht="14.25">
      <c r="A38" s="69"/>
      <c r="B38" s="2"/>
      <c r="C38" s="2"/>
    </row>
    <row r="39" ht="14.25">
      <c r="A39" s="70"/>
    </row>
    <row r="40" ht="14.25">
      <c r="A40" s="70"/>
    </row>
    <row r="41" ht="14.25">
      <c r="A41" s="70"/>
    </row>
    <row r="42" ht="14.25">
      <c r="A42" s="70"/>
    </row>
    <row r="43" ht="14.25">
      <c r="A43" s="70"/>
    </row>
  </sheetData>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140625" defaultRowHeight="12.75"/>
  <cols>
    <col min="1" max="2" width="9.00390625" style="1" customWidth="1"/>
    <col min="3" max="3" width="19.140625" style="1" customWidth="1"/>
  </cols>
  <sheetData>
    <row r="1" spans="1:3" ht="12.75">
      <c r="A1" s="2" t="s">
        <v>2945</v>
      </c>
      <c r="B1" s="2"/>
      <c r="C1" s="2"/>
    </row>
    <row r="2" spans="1:3" ht="12.75">
      <c r="A2" s="2"/>
      <c r="B2" s="2"/>
      <c r="C2" s="2"/>
    </row>
    <row r="3" spans="1:5" ht="12.75">
      <c r="A3" s="2">
        <v>1992</v>
      </c>
      <c r="B3" s="2"/>
      <c r="C3" s="2" t="s">
        <v>244</v>
      </c>
      <c r="D3" s="74" t="s">
        <v>2943</v>
      </c>
      <c r="E3" s="74" t="s">
        <v>2946</v>
      </c>
    </row>
    <row r="4" spans="1:3" ht="12.75">
      <c r="A4" s="2"/>
      <c r="B4" s="2"/>
      <c r="C4" s="2"/>
    </row>
    <row r="5" spans="1:5" ht="12.75">
      <c r="A5" s="2" t="s">
        <v>2974</v>
      </c>
      <c r="B5" s="2"/>
      <c r="C5" s="3">
        <f>'[2]growth_acc_Table_1992'!Y5</f>
        <v>77.79081690659669</v>
      </c>
      <c r="D5" s="106">
        <f>'[2]growth_acc_Table_1992'!AA5</f>
        <v>3.018456413998109</v>
      </c>
      <c r="E5" s="106">
        <f>'[2]growth_acc_Table_1992'!AB5</f>
        <v>3.88022202880626</v>
      </c>
    </row>
    <row r="6" spans="1:3" ht="12.75">
      <c r="A6" s="2"/>
      <c r="B6" s="2"/>
      <c r="C6" s="3"/>
    </row>
    <row r="7" spans="1:5" ht="12.75">
      <c r="A7" s="2" t="s">
        <v>2975</v>
      </c>
      <c r="B7" s="2"/>
      <c r="C7" s="3">
        <f>'[2]growth_acc_Table_1992'!Y7</f>
        <v>101.83007586042383</v>
      </c>
      <c r="D7" s="106">
        <f>'[2]growth_acc_Table_1992'!AA7</f>
        <v>3.408810615524331</v>
      </c>
      <c r="E7" s="106">
        <f>'[2]growth_acc_Table_1992'!AB7</f>
        <v>3.347547948600873</v>
      </c>
    </row>
    <row r="8" spans="1:5" ht="12.75">
      <c r="A8" s="2" t="s">
        <v>2976</v>
      </c>
      <c r="B8" s="2"/>
      <c r="C8" s="3">
        <f>'[2]growth_acc_Table_1992'!Y8</f>
        <v>124.47723065855855</v>
      </c>
      <c r="D8" s="106">
        <f>'[2]growth_acc_Table_1992'!AA8</f>
        <v>-1.0787480994686547</v>
      </c>
      <c r="E8" s="106">
        <f>'[2]growth_acc_Table_1992'!AB8</f>
        <v>-0.8666228303453056</v>
      </c>
    </row>
    <row r="9" spans="1:5" ht="12.75">
      <c r="A9" s="2" t="s">
        <v>2977</v>
      </c>
      <c r="B9" s="2"/>
      <c r="C9" s="3">
        <f>'[2]growth_acc_Table_1992'!Y9</f>
        <v>95.60326361560024</v>
      </c>
      <c r="D9" s="106">
        <f>'[2]growth_acc_Table_1992'!AA9</f>
        <v>6.553793450415242</v>
      </c>
      <c r="E9" s="106">
        <f>'[2]growth_acc_Table_1992'!AB9</f>
        <v>6.855198455114052</v>
      </c>
    </row>
    <row r="10" spans="1:5" ht="12.75">
      <c r="A10" s="2" t="s">
        <v>2978</v>
      </c>
      <c r="B10" s="2"/>
      <c r="C10" s="3">
        <f>'[2]growth_acc_Table_1992'!Y10</f>
        <v>87.18297378618367</v>
      </c>
      <c r="D10" s="106">
        <f>'[2]growth_acc_Table_1992'!AA10</f>
        <v>9.680854386386443</v>
      </c>
      <c r="E10" s="106">
        <f>'[2]growth_acc_Table_1992'!AB10</f>
        <v>11.10406535355028</v>
      </c>
    </row>
    <row r="11" spans="1:5" ht="12.75">
      <c r="A11" s="2" t="s">
        <v>2979</v>
      </c>
      <c r="B11" s="2"/>
      <c r="C11" s="3">
        <f>'[2]growth_acc_Table_1992'!Y11</f>
        <v>117.73216902520629</v>
      </c>
      <c r="D11" s="106">
        <f>'[2]growth_acc_Table_1992'!AA11</f>
        <v>0.9468663344653976</v>
      </c>
      <c r="E11" s="106">
        <f>'[2]growth_acc_Table_1992'!AB11</f>
        <v>0.804254557021433</v>
      </c>
    </row>
    <row r="12" spans="1:5" ht="12.75">
      <c r="A12" s="2" t="s">
        <v>2980</v>
      </c>
      <c r="B12" s="2"/>
      <c r="C12" s="3">
        <f>'[2]growth_acc_Table_1992'!Y12</f>
        <v>101.95275216537458</v>
      </c>
      <c r="D12" s="106">
        <f>'[2]growth_acc_Table_1992'!AA12</f>
        <v>6.898589424056624</v>
      </c>
      <c r="E12" s="106">
        <f>'[2]growth_acc_Table_1992'!AB12</f>
        <v>6.766457282944774</v>
      </c>
    </row>
    <row r="13" spans="1:5" ht="12.75">
      <c r="A13" s="2" t="s">
        <v>2981</v>
      </c>
      <c r="B13" s="2"/>
      <c r="C13" s="3">
        <f>'[2]growth_acc_Table_1992'!Y13</f>
        <v>89.60198986637546</v>
      </c>
      <c r="D13" s="106">
        <f>'[2]growth_acc_Table_1992'!AA13</f>
        <v>-4.040473165557174</v>
      </c>
      <c r="E13" s="106">
        <f>'[2]growth_acc_Table_1992'!AB13</f>
        <v>-4.50935651271002</v>
      </c>
    </row>
    <row r="14" spans="1:5" ht="12.75">
      <c r="A14" s="2" t="s">
        <v>2982</v>
      </c>
      <c r="B14" s="2"/>
      <c r="C14" s="3">
        <f>'[2]growth_acc_Table_1992'!Y14</f>
        <v>102.69044981179015</v>
      </c>
      <c r="D14" s="106">
        <f>'[2]growth_acc_Table_1992'!AA14</f>
        <v>20.467212781051572</v>
      </c>
      <c r="E14" s="106">
        <f>'[2]growth_acc_Table_1992'!AB14</f>
        <v>19.930979773254123</v>
      </c>
    </row>
    <row r="15" spans="1:5" ht="12.75">
      <c r="A15" s="2" t="s">
        <v>2983</v>
      </c>
      <c r="B15" s="2"/>
      <c r="C15" s="3">
        <f>'[2]growth_acc_Table_1992'!Y15</f>
        <v>127.85235612344228</v>
      </c>
      <c r="D15" s="106">
        <f>'[2]growth_acc_Table_1992'!AA15</f>
        <v>-9.21466817515865</v>
      </c>
      <c r="E15" s="106">
        <f>'[2]growth_acc_Table_1992'!AB15</f>
        <v>-7.207272868919075</v>
      </c>
    </row>
    <row r="16" spans="1:5" ht="12.75">
      <c r="A16" s="2" t="s">
        <v>2984</v>
      </c>
      <c r="B16" s="2"/>
      <c r="C16" s="3">
        <f>'[2]growth_acc_Table_1992'!Y16</f>
        <v>140.94118784979145</v>
      </c>
      <c r="D16" s="106">
        <f>'[2]growth_acc_Table_1992'!AA16</f>
        <v>-6.225395262846064</v>
      </c>
      <c r="E16" s="106">
        <f>'[2]growth_acc_Table_1992'!AB16</f>
        <v>-4.417016315685377</v>
      </c>
    </row>
    <row r="17" spans="1:5" ht="12.75">
      <c r="A17" s="2" t="s">
        <v>2986</v>
      </c>
      <c r="B17" s="2"/>
      <c r="C17" s="3">
        <f>'[2]growth_acc_Table_1992'!Y17</f>
        <v>120.2244710332588</v>
      </c>
      <c r="D17" s="106">
        <f>'[2]growth_acc_Table_1992'!AA17</f>
        <v>-7.2603757195763166</v>
      </c>
      <c r="E17" s="106">
        <f>'[2]growth_acc_Table_1992'!AB17</f>
        <v>-6.039016563913858</v>
      </c>
    </row>
    <row r="18" spans="1:5" ht="12.75">
      <c r="A18" s="2" t="s">
        <v>2987</v>
      </c>
      <c r="B18" s="2"/>
      <c r="C18" s="3">
        <f>'[2]growth_acc_Table_1992'!Y18</f>
        <v>97.1404242584142</v>
      </c>
      <c r="D18" s="106">
        <f>'[2]growth_acc_Table_1992'!AA18</f>
        <v>-1.959936518574409</v>
      </c>
      <c r="E18" s="106">
        <f>'[2]growth_acc_Table_1992'!AB18</f>
        <v>-2.017632240683406</v>
      </c>
    </row>
    <row r="19" spans="1:5" ht="12.75">
      <c r="A19" s="2" t="s">
        <v>2992</v>
      </c>
      <c r="B19" s="2"/>
      <c r="C19" s="3">
        <f>'[2]growth_acc_Table_1992'!Y19</f>
        <v>120.92102242994387</v>
      </c>
      <c r="D19" s="106">
        <f>'[2]growth_acc_Table_1992'!AA19</f>
        <v>-18.99114352083724</v>
      </c>
      <c r="E19" s="106">
        <f>'[2]growth_acc_Table_1992'!AB19</f>
        <v>-15.705410969246348</v>
      </c>
    </row>
    <row r="20" spans="1:5" ht="12.75">
      <c r="A20" s="2" t="s">
        <v>2993</v>
      </c>
      <c r="B20" s="2"/>
      <c r="C20" s="3">
        <f>'[2]growth_acc_Table_1992'!Y20</f>
        <v>100.42959714347192</v>
      </c>
      <c r="D20" s="106">
        <f>'[2]growth_acc_Table_1992'!AA20</f>
        <v>2.0008780148189516</v>
      </c>
      <c r="E20" s="106">
        <f>'[2]growth_acc_Table_1992'!AB20</f>
        <v>1.9923190690096397</v>
      </c>
    </row>
    <row r="21" spans="1:5" ht="12.75">
      <c r="A21" s="2" t="s">
        <v>3012</v>
      </c>
      <c r="B21" s="2"/>
      <c r="C21" s="3">
        <f>'[2]growth_acc_Table_1992'!Y21</f>
        <v>108.3288114293639</v>
      </c>
      <c r="D21" s="106">
        <f>'[2]growth_acc_Table_1992'!AA21</f>
        <v>-0.5877961606925481</v>
      </c>
      <c r="E21" s="106">
        <f>'[2]growth_acc_Table_1992'!AB21</f>
        <v>-0.5426037200415721</v>
      </c>
    </row>
    <row r="22" spans="1:3" ht="12.75">
      <c r="A22" s="2"/>
      <c r="B22" s="2"/>
      <c r="C22" s="3"/>
    </row>
    <row r="23" spans="1:5" ht="12.75">
      <c r="A23" s="2" t="s">
        <v>3013</v>
      </c>
      <c r="B23" s="2"/>
      <c r="C23" s="3">
        <f>'[2]growth_acc_Table_1992'!Y23</f>
        <v>63.879668193242935</v>
      </c>
      <c r="D23" s="106">
        <f>'[2]growth_acc_Table_1992'!AA23</f>
        <v>4.713739315144807</v>
      </c>
      <c r="E23" s="106">
        <f>'[2]growth_acc_Table_1992'!AB23</f>
        <v>7.37909173367218</v>
      </c>
    </row>
    <row r="24" spans="1:5" ht="12.75">
      <c r="A24" s="2" t="s">
        <v>3015</v>
      </c>
      <c r="B24" s="2"/>
      <c r="C24" s="3">
        <f>'[2]growth_acc_Table_1992'!Y24</f>
        <v>60.49344364858398</v>
      </c>
      <c r="D24" s="106">
        <f>'[2]growth_acc_Table_1992'!AA24</f>
        <v>-0.9392119556800651</v>
      </c>
      <c r="E24" s="106">
        <f>'[2]growth_acc_Table_1992'!AB24</f>
        <v>-1.552584708412529</v>
      </c>
    </row>
    <row r="25" spans="1:5" ht="12.75">
      <c r="A25" s="2" t="s">
        <v>3016</v>
      </c>
      <c r="B25" s="2"/>
      <c r="C25" s="3">
        <f>'[2]growth_acc_Table_1992'!Y25</f>
        <v>36.526211130111044</v>
      </c>
      <c r="D25" s="106">
        <f>'[2]growth_acc_Table_1992'!AA25</f>
        <v>6.071923492764192</v>
      </c>
      <c r="E25" s="106">
        <f>'[2]growth_acc_Table_1992'!AB25</f>
        <v>16.6234692975278</v>
      </c>
    </row>
    <row r="26" spans="1:5" ht="12.75">
      <c r="A26" s="2" t="s">
        <v>3018</v>
      </c>
      <c r="B26" s="2"/>
      <c r="C26" s="3">
        <f>'[2]growth_acc_Table_1992'!Y26</f>
        <v>66.88664455601089</v>
      </c>
      <c r="D26" s="106">
        <f>'[2]growth_acc_Table_1992'!AA26</f>
        <v>7.533268642932583</v>
      </c>
      <c r="E26" s="106">
        <f>'[2]growth_acc_Table_1992'!AB26</f>
        <v>11.262739658922824</v>
      </c>
    </row>
    <row r="27" spans="1:5" ht="12.75">
      <c r="A27" s="2" t="s">
        <v>3020</v>
      </c>
      <c r="B27" s="2"/>
      <c r="C27" s="3">
        <f>'[2]growth_acc_Table_1992'!Y27</f>
        <v>31.16095419651806</v>
      </c>
      <c r="D27" s="106">
        <f>'[2]growth_acc_Table_1992'!AA27</f>
        <v>3.3764163860186436</v>
      </c>
      <c r="E27" s="106">
        <f>'[2]growth_acc_Table_1992'!AB27</f>
        <v>10.835407557564222</v>
      </c>
    </row>
    <row r="28" spans="1:5" ht="12.75">
      <c r="A28" s="2" t="s">
        <v>3023</v>
      </c>
      <c r="B28" s="2"/>
      <c r="C28" s="3">
        <f>'[2]growth_acc_Table_1992'!Y28</f>
        <v>39.36531122276234</v>
      </c>
      <c r="D28" s="106">
        <f>'[2]growth_acc_Table_1992'!AA28</f>
        <v>-0.26937248322531104</v>
      </c>
      <c r="E28" s="106">
        <f>'[2]growth_acc_Table_1992'!AB28</f>
        <v>-0.6842889713254722</v>
      </c>
    </row>
    <row r="29" spans="1:5" ht="12.75">
      <c r="A29" s="2" t="s">
        <v>2948</v>
      </c>
      <c r="B29" s="2"/>
      <c r="C29" s="3">
        <f>'[2]growth_acc_Table_1992'!Y29</f>
        <v>63.31907392812798</v>
      </c>
      <c r="D29" s="106">
        <f>'[2]growth_acc_Table_1992'!AA29</f>
        <v>4.113232783385229</v>
      </c>
      <c r="E29" s="106">
        <f>'[2]growth_acc_Table_1992'!AB29</f>
        <v>6.4960406528593015</v>
      </c>
    </row>
    <row r="30" spans="1:5" ht="12.75">
      <c r="A30" s="2" t="s">
        <v>2952</v>
      </c>
      <c r="B30" s="2"/>
      <c r="C30" s="3">
        <f>'[2]growth_acc_Table_1992'!Y30</f>
        <v>44.48497265028546</v>
      </c>
      <c r="D30" s="106">
        <f>'[2]growth_acc_Table_1992'!AA30</f>
        <v>10.715169433843933</v>
      </c>
      <c r="E30" s="106">
        <f>'[2]growth_acc_Table_1992'!AB30</f>
        <v>24.087166509194592</v>
      </c>
    </row>
    <row r="31" spans="1:5" ht="12.75">
      <c r="A31" s="2" t="s">
        <v>2954</v>
      </c>
      <c r="B31" s="2"/>
      <c r="C31" s="3">
        <f>'[2]growth_acc_Table_1992'!Y31</f>
        <v>50.639223515221076</v>
      </c>
      <c r="D31" s="106">
        <f>'[2]growth_acc_Table_1992'!AA31</f>
        <v>9.129338444866868</v>
      </c>
      <c r="E31" s="106">
        <f>'[2]growth_acc_Table_1992'!AB31</f>
        <v>18.028195953918573</v>
      </c>
    </row>
    <row r="32" spans="1:3" ht="12.75">
      <c r="A32" s="2"/>
      <c r="B32" s="2"/>
      <c r="C32" s="3"/>
    </row>
    <row r="33" spans="1:5" ht="12.75">
      <c r="A33" s="2" t="s">
        <v>3039</v>
      </c>
      <c r="B33" s="2"/>
      <c r="C33" s="3">
        <f>'[2]growth_acc_Table_1992'!Y37</f>
        <v>106.64601092846225</v>
      </c>
      <c r="D33" s="106">
        <f>'[2]growth_acc_Table_1992'!AA37</f>
        <v>1.6229286459199415</v>
      </c>
      <c r="E33" s="106">
        <f>'[2]growth_acc_Table_1992'!AB37</f>
        <v>1.5217902965058825</v>
      </c>
    </row>
    <row r="34" spans="1:3" ht="12.75">
      <c r="A34" s="2"/>
      <c r="B34" s="2"/>
      <c r="C34" s="3"/>
    </row>
    <row r="35" spans="1:3" ht="12.75">
      <c r="A35" s="2"/>
      <c r="B35" s="2"/>
      <c r="C35" s="3"/>
    </row>
    <row r="36" spans="1:3" ht="12.75">
      <c r="A36" s="2"/>
      <c r="B36" s="2"/>
      <c r="C36" s="2"/>
    </row>
    <row r="37" spans="1:3" ht="14.25">
      <c r="A37" s="69"/>
      <c r="B37" s="2"/>
      <c r="C37" s="2"/>
    </row>
    <row r="38" spans="1:3" ht="14.25">
      <c r="A38" s="69"/>
      <c r="B38" s="2"/>
      <c r="C38" s="2"/>
    </row>
    <row r="39" ht="14.25">
      <c r="A39" s="70"/>
    </row>
    <row r="40" ht="14.25">
      <c r="A40" s="70"/>
    </row>
    <row r="41" ht="14.25">
      <c r="A41" s="70"/>
    </row>
    <row r="42" ht="14.25">
      <c r="A42" s="70"/>
    </row>
    <row r="43" ht="14.25">
      <c r="A43" s="70"/>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S62"/>
  <sheetViews>
    <sheetView workbookViewId="0" topLeftCell="A3">
      <pane xSplit="1" ySplit="5" topLeftCell="E18" activePane="bottomRight" state="frozen"/>
      <selection pane="topLeft" activeCell="S58" sqref="S58"/>
      <selection pane="topRight" activeCell="S58" sqref="S58"/>
      <selection pane="bottomLeft" activeCell="S58" sqref="S58"/>
      <selection pane="bottomRight" activeCell="Q46" sqref="Q46"/>
    </sheetView>
  </sheetViews>
  <sheetFormatPr defaultColWidth="9.140625" defaultRowHeight="12.75"/>
  <cols>
    <col min="1" max="5" width="9.00390625" style="1" customWidth="1"/>
    <col min="6" max="6" width="11.140625" style="1" customWidth="1"/>
    <col min="7" max="16384" width="9.00390625" style="1" customWidth="1"/>
  </cols>
  <sheetData>
    <row r="1" s="2" customFormat="1" ht="12.75">
      <c r="A1" s="51" t="s">
        <v>667</v>
      </c>
    </row>
    <row r="2" spans="1:19" s="2" customFormat="1" ht="12.75">
      <c r="A2" s="53" t="s">
        <v>668</v>
      </c>
      <c r="B2" s="35"/>
      <c r="C2" s="35"/>
      <c r="D2" s="35"/>
      <c r="E2" s="35"/>
      <c r="F2" s="35"/>
      <c r="G2" s="35"/>
      <c r="H2" s="35"/>
      <c r="I2" s="35"/>
      <c r="J2" s="35"/>
      <c r="K2" s="35"/>
      <c r="L2" s="35"/>
      <c r="M2" s="35"/>
      <c r="N2" s="35"/>
      <c r="O2" s="35"/>
      <c r="P2" s="35"/>
      <c r="Q2" s="35"/>
      <c r="R2" s="35"/>
      <c r="S2" s="35"/>
    </row>
    <row r="3" spans="1:19" s="2" customFormat="1" ht="12.75">
      <c r="A3" s="54"/>
      <c r="B3" s="55" t="s">
        <v>669</v>
      </c>
      <c r="C3" s="55" t="s">
        <v>670</v>
      </c>
      <c r="D3" s="55" t="s">
        <v>671</v>
      </c>
      <c r="E3" s="55" t="s">
        <v>672</v>
      </c>
      <c r="F3" s="55" t="s">
        <v>673</v>
      </c>
      <c r="G3" s="55" t="s">
        <v>674</v>
      </c>
      <c r="H3" s="55" t="s">
        <v>675</v>
      </c>
      <c r="I3" s="55" t="s">
        <v>676</v>
      </c>
      <c r="J3" s="55" t="s">
        <v>677</v>
      </c>
      <c r="K3" s="55" t="s">
        <v>678</v>
      </c>
      <c r="L3" s="55" t="s">
        <v>679</v>
      </c>
      <c r="M3" s="55" t="s">
        <v>680</v>
      </c>
      <c r="N3" s="55" t="s">
        <v>681</v>
      </c>
      <c r="O3" s="55" t="s">
        <v>682</v>
      </c>
      <c r="P3" s="55" t="s">
        <v>683</v>
      </c>
      <c r="Q3" s="55" t="s">
        <v>684</v>
      </c>
      <c r="R3" s="55" t="s">
        <v>685</v>
      </c>
      <c r="S3" s="55" t="s">
        <v>686</v>
      </c>
    </row>
    <row r="4" spans="1:19" s="2" customFormat="1" ht="12.75">
      <c r="A4" s="54"/>
      <c r="B4" s="55"/>
      <c r="C4" s="55"/>
      <c r="D4" s="55"/>
      <c r="E4" s="55"/>
      <c r="F4" s="55"/>
      <c r="G4" s="55" t="s">
        <v>687</v>
      </c>
      <c r="H4" s="55"/>
      <c r="I4" s="55"/>
      <c r="J4" s="55"/>
      <c r="K4" s="55" t="s">
        <v>688</v>
      </c>
      <c r="L4" s="55" t="s">
        <v>689</v>
      </c>
      <c r="M4" s="55"/>
      <c r="N4" s="55"/>
      <c r="O4" s="55"/>
      <c r="P4" s="55"/>
      <c r="Q4" s="55"/>
      <c r="R4" s="55"/>
      <c r="S4" s="55"/>
    </row>
    <row r="5" spans="1:19" s="2" customFormat="1" ht="12.75">
      <c r="A5" s="54"/>
      <c r="B5" s="55" t="s">
        <v>690</v>
      </c>
      <c r="C5" s="55" t="s">
        <v>691</v>
      </c>
      <c r="D5" s="55" t="s">
        <v>692</v>
      </c>
      <c r="E5" s="55" t="s">
        <v>693</v>
      </c>
      <c r="F5" s="55" t="s">
        <v>694</v>
      </c>
      <c r="G5" s="55" t="s">
        <v>695</v>
      </c>
      <c r="H5" s="55" t="s">
        <v>696</v>
      </c>
      <c r="I5" s="55" t="s">
        <v>697</v>
      </c>
      <c r="J5" s="55" t="s">
        <v>698</v>
      </c>
      <c r="K5" s="55" t="s">
        <v>699</v>
      </c>
      <c r="L5" s="55" t="s">
        <v>700</v>
      </c>
      <c r="M5" s="55" t="s">
        <v>701</v>
      </c>
      <c r="N5" s="55" t="s">
        <v>702</v>
      </c>
      <c r="O5" s="55" t="s">
        <v>703</v>
      </c>
      <c r="P5" s="55" t="s">
        <v>704</v>
      </c>
      <c r="Q5" s="55"/>
      <c r="R5" s="55"/>
      <c r="S5" s="55" t="s">
        <v>705</v>
      </c>
    </row>
    <row r="6" spans="1:19" s="2" customFormat="1" ht="12.75">
      <c r="A6" s="51">
        <v>1950</v>
      </c>
      <c r="B6" s="35">
        <v>4835.79611516188</v>
      </c>
      <c r="C6" s="35">
        <v>6742.57904529831</v>
      </c>
      <c r="D6" s="35">
        <v>8764.96809868878</v>
      </c>
      <c r="E6" s="35">
        <v>5318.05407952466</v>
      </c>
      <c r="F6" s="35">
        <v>6169.71364885906</v>
      </c>
      <c r="G6" s="35"/>
      <c r="H6" s="35">
        <v>2490.13473427122</v>
      </c>
      <c r="I6" s="35">
        <v>4451.62141017283</v>
      </c>
      <c r="J6" s="35">
        <v>4591.19120432822</v>
      </c>
      <c r="K6" s="35">
        <v>11569.9571492881</v>
      </c>
      <c r="L6" s="35">
        <v>7536.8502132306</v>
      </c>
      <c r="M6" s="35">
        <v>2598.46404606053</v>
      </c>
      <c r="N6" s="35">
        <v>2789.32254359955</v>
      </c>
      <c r="O6" s="35">
        <v>8216.37767064678</v>
      </c>
      <c r="P6" s="35">
        <v>8365.86751414619</v>
      </c>
      <c r="Q6" s="35"/>
      <c r="R6" s="35"/>
      <c r="S6" s="35">
        <v>11448.8810620316</v>
      </c>
    </row>
    <row r="7" spans="1:19" s="2" customFormat="1" ht="12.75">
      <c r="A7" s="51">
        <v>1951</v>
      </c>
      <c r="B7" s="35">
        <v>5166.29993123436</v>
      </c>
      <c r="C7" s="35">
        <v>7094.03506755355</v>
      </c>
      <c r="D7" s="35">
        <v>8756.61274543541</v>
      </c>
      <c r="E7" s="35">
        <v>5715.54863006021</v>
      </c>
      <c r="F7" s="35">
        <v>6498.97460067411</v>
      </c>
      <c r="G7" s="35"/>
      <c r="H7" s="35">
        <v>2680.95315967767</v>
      </c>
      <c r="I7" s="35">
        <v>4569.16138523517</v>
      </c>
      <c r="J7" s="35">
        <v>4901.38198645321</v>
      </c>
      <c r="K7" s="35">
        <v>10657.2736421762</v>
      </c>
      <c r="L7" s="35">
        <v>7581.90025837218</v>
      </c>
      <c r="M7" s="35">
        <v>2699.66415455979</v>
      </c>
      <c r="N7" s="35">
        <v>3041.01779836994</v>
      </c>
      <c r="O7" s="35">
        <v>8471.9362682622</v>
      </c>
      <c r="P7" s="35">
        <v>8587.68004578083</v>
      </c>
      <c r="Q7" s="35"/>
      <c r="R7" s="35"/>
      <c r="S7" s="35">
        <v>12113.3236430841</v>
      </c>
    </row>
    <row r="8" spans="1:19" s="2" customFormat="1" ht="12.75">
      <c r="A8" s="51">
        <v>1952</v>
      </c>
      <c r="B8" s="35">
        <v>5176.5467937004</v>
      </c>
      <c r="C8" s="35">
        <v>6996.90621566363</v>
      </c>
      <c r="D8" s="35">
        <v>8780.28478074041</v>
      </c>
      <c r="E8" s="35">
        <v>5844.70132210199</v>
      </c>
      <c r="F8" s="35">
        <v>6623.68925192782</v>
      </c>
      <c r="G8" s="35"/>
      <c r="H8" s="35">
        <v>2669.84547048038</v>
      </c>
      <c r="I8" s="35">
        <v>4695.96412393448</v>
      </c>
      <c r="J8" s="35">
        <v>5240.84565416059</v>
      </c>
      <c r="K8" s="35">
        <v>11356.626813749</v>
      </c>
      <c r="L8" s="35">
        <v>7647.05752401343</v>
      </c>
      <c r="M8" s="35">
        <v>2691.83429803894</v>
      </c>
      <c r="N8" s="35">
        <v>3260.1623506726</v>
      </c>
      <c r="O8" s="35">
        <v>8529.56167965768</v>
      </c>
      <c r="P8" s="35">
        <v>8548.32476132309</v>
      </c>
      <c r="Q8" s="35"/>
      <c r="R8" s="35"/>
      <c r="S8" s="35">
        <v>12351.9659636746</v>
      </c>
    </row>
    <row r="9" spans="1:19" s="2" customFormat="1" ht="12.75">
      <c r="A9" s="51">
        <v>1953</v>
      </c>
      <c r="B9" s="35">
        <v>5398.13975760329</v>
      </c>
      <c r="C9" s="35">
        <v>7181.96296873341</v>
      </c>
      <c r="D9" s="35">
        <v>9204.89610542948</v>
      </c>
      <c r="E9" s="35">
        <v>5816.13188273217</v>
      </c>
      <c r="F9" s="35">
        <v>6768.32608490697</v>
      </c>
      <c r="G9" s="35"/>
      <c r="H9" s="35">
        <v>3003.00717742753</v>
      </c>
      <c r="I9" s="35">
        <v>4830.53835482858</v>
      </c>
      <c r="J9" s="35">
        <v>5584.86252701182</v>
      </c>
      <c r="K9" s="35">
        <v>11424.7510541358</v>
      </c>
      <c r="L9" s="35">
        <v>8223.6555561811</v>
      </c>
      <c r="M9" s="35">
        <v>2861.92737995453</v>
      </c>
      <c r="N9" s="35">
        <v>3220.85559669507</v>
      </c>
      <c r="O9" s="35">
        <v>8710.56051726457</v>
      </c>
      <c r="P9" s="35">
        <v>8855.83913638838</v>
      </c>
      <c r="Q9" s="35"/>
      <c r="R9" s="35"/>
      <c r="S9" s="35">
        <v>12707.6734930428</v>
      </c>
    </row>
    <row r="10" spans="1:19" s="2" customFormat="1" ht="12.75">
      <c r="A10" s="51">
        <v>1954</v>
      </c>
      <c r="B10" s="35">
        <v>5943.1881048991</v>
      </c>
      <c r="C10" s="35">
        <v>7442.36903886707</v>
      </c>
      <c r="D10" s="35">
        <v>9305.53640752498</v>
      </c>
      <c r="E10" s="35">
        <v>6253.64100449108</v>
      </c>
      <c r="F10" s="35">
        <v>7046.4051939436</v>
      </c>
      <c r="G10" s="35"/>
      <c r="H10" s="35">
        <v>3066.55421319503</v>
      </c>
      <c r="I10" s="35">
        <v>4891.33935353321</v>
      </c>
      <c r="J10" s="35">
        <v>5832.9409355024</v>
      </c>
      <c r="K10" s="35">
        <v>11396.1686949236</v>
      </c>
      <c r="L10" s="35">
        <v>8681.6044377116</v>
      </c>
      <c r="M10" s="35">
        <v>2980.79321038425</v>
      </c>
      <c r="N10" s="35">
        <v>3434.89037197252</v>
      </c>
      <c r="O10" s="35">
        <v>9024.54275659258</v>
      </c>
      <c r="P10" s="35">
        <v>9185.44947590102</v>
      </c>
      <c r="Q10" s="35"/>
      <c r="R10" s="35"/>
      <c r="S10" s="35">
        <v>12404.1297621846</v>
      </c>
    </row>
    <row r="11" spans="1:19" s="2" customFormat="1" ht="12.75">
      <c r="A11" s="51">
        <v>1955</v>
      </c>
      <c r="B11" s="35">
        <v>6593.75275335465</v>
      </c>
      <c r="C11" s="35">
        <v>7752.34608951723</v>
      </c>
      <c r="D11" s="35">
        <v>9335.89390570692</v>
      </c>
      <c r="E11" s="35">
        <v>6497.78797147285</v>
      </c>
      <c r="F11" s="35">
        <v>7387.29777939537</v>
      </c>
      <c r="G11" s="35"/>
      <c r="H11" s="35">
        <v>3268.47164140084</v>
      </c>
      <c r="I11" s="35">
        <v>5054.16383504684</v>
      </c>
      <c r="J11" s="35">
        <v>6129.99371752918</v>
      </c>
      <c r="K11" s="35">
        <v>11880.0114023995</v>
      </c>
      <c r="L11" s="35">
        <v>9208.24191488516</v>
      </c>
      <c r="M11" s="35">
        <v>3082.11676422001</v>
      </c>
      <c r="N11" s="35">
        <v>3540.31455106427</v>
      </c>
      <c r="O11" s="35">
        <v>9223.82120105653</v>
      </c>
      <c r="P11" s="35">
        <v>9485.54929450574</v>
      </c>
      <c r="Q11" s="35"/>
      <c r="R11" s="35"/>
      <c r="S11" s="35">
        <v>13048.0341713149</v>
      </c>
    </row>
    <row r="12" spans="1:19" s="2" customFormat="1" ht="12.75">
      <c r="A12" s="51">
        <v>1956</v>
      </c>
      <c r="B12" s="35">
        <v>7041.81206844585</v>
      </c>
      <c r="C12" s="35">
        <v>7927.91922147726</v>
      </c>
      <c r="D12" s="35">
        <v>9390.68124127854</v>
      </c>
      <c r="E12" s="35">
        <v>6620.95858353155</v>
      </c>
      <c r="F12" s="35">
        <v>7687.60374798965</v>
      </c>
      <c r="G12" s="35"/>
      <c r="H12" s="35">
        <v>3518.53407146992</v>
      </c>
      <c r="I12" s="35">
        <v>5024.26451041428</v>
      </c>
      <c r="J12" s="35">
        <v>6370.20878851236</v>
      </c>
      <c r="K12" s="35">
        <v>12316.0532022092</v>
      </c>
      <c r="L12" s="35">
        <v>9425.28462785491</v>
      </c>
      <c r="M12" s="35">
        <v>3193.36036734018</v>
      </c>
      <c r="N12" s="35">
        <v>3794.5942166183</v>
      </c>
      <c r="O12" s="35">
        <v>9506.06807633809</v>
      </c>
      <c r="P12" s="35">
        <v>9558.62146429627</v>
      </c>
      <c r="Q12" s="35"/>
      <c r="R12" s="35"/>
      <c r="S12" s="35">
        <v>13068.9020186716</v>
      </c>
    </row>
    <row r="13" spans="1:19" s="2" customFormat="1" ht="12.75">
      <c r="A13" s="51">
        <v>1957</v>
      </c>
      <c r="B13" s="35">
        <v>7458.62016533796</v>
      </c>
      <c r="C13" s="35">
        <v>8017.01838170573</v>
      </c>
      <c r="D13" s="35">
        <v>10055.1275686842</v>
      </c>
      <c r="E13" s="35">
        <v>6864.43588941112</v>
      </c>
      <c r="F13" s="35">
        <v>8064.44034859255</v>
      </c>
      <c r="G13" s="35"/>
      <c r="H13" s="35">
        <v>3717.61914549247</v>
      </c>
      <c r="I13" s="35">
        <v>5046.3827586003</v>
      </c>
      <c r="J13" s="35">
        <v>6710.48452192282</v>
      </c>
      <c r="K13" s="35">
        <v>12829.3376545992</v>
      </c>
      <c r="L13" s="35">
        <v>9569.8831121523</v>
      </c>
      <c r="M13" s="35">
        <v>3311.42844279542</v>
      </c>
      <c r="N13" s="35">
        <v>3881.54984401994</v>
      </c>
      <c r="O13" s="35">
        <v>9866.17060467338</v>
      </c>
      <c r="P13" s="35">
        <v>9665.0320613744</v>
      </c>
      <c r="Q13" s="35"/>
      <c r="R13" s="35"/>
      <c r="S13" s="35">
        <v>13075.7327574289</v>
      </c>
    </row>
    <row r="14" spans="1:19" s="2" customFormat="1" ht="12.75">
      <c r="A14" s="51">
        <v>1958</v>
      </c>
      <c r="B14" s="35">
        <v>7707.19434461566</v>
      </c>
      <c r="C14" s="35">
        <v>7951.83492843194</v>
      </c>
      <c r="D14" s="35">
        <v>10219.4009774719</v>
      </c>
      <c r="E14" s="35">
        <v>6844.77827039242</v>
      </c>
      <c r="F14" s="35">
        <v>8178.4967647541</v>
      </c>
      <c r="G14" s="35"/>
      <c r="H14" s="35">
        <v>3853.02919003227</v>
      </c>
      <c r="I14" s="35">
        <v>4988.73782196958</v>
      </c>
      <c r="J14" s="35">
        <v>7027.28352330407</v>
      </c>
      <c r="K14" s="35">
        <v>12925.3785249964</v>
      </c>
      <c r="L14" s="35">
        <v>9404.61167092918</v>
      </c>
      <c r="M14" s="35">
        <v>3328.17031742249</v>
      </c>
      <c r="N14" s="35">
        <v>4013.69360538774</v>
      </c>
      <c r="O14" s="35">
        <v>9854.49951520769</v>
      </c>
      <c r="P14" s="35">
        <v>9603.30258369755</v>
      </c>
      <c r="Q14" s="35"/>
      <c r="R14" s="35"/>
      <c r="S14" s="35">
        <v>12729.1311466415</v>
      </c>
    </row>
    <row r="15" spans="1:19" s="2" customFormat="1" ht="12.75">
      <c r="A15" s="51">
        <v>1959</v>
      </c>
      <c r="B15" s="35">
        <v>7895.76242529609</v>
      </c>
      <c r="C15" s="35">
        <v>8157.30309466369</v>
      </c>
      <c r="D15" s="35">
        <v>10903.5355250578</v>
      </c>
      <c r="E15" s="35">
        <v>7193.85769106704</v>
      </c>
      <c r="F15" s="35">
        <v>8328.74601765673</v>
      </c>
      <c r="G15" s="35"/>
      <c r="H15" s="35">
        <v>3953.33668378051</v>
      </c>
      <c r="I15" s="35">
        <v>5206.32196377993</v>
      </c>
      <c r="J15" s="35">
        <v>7411.58270129314</v>
      </c>
      <c r="K15" s="35">
        <v>13154.7396766443</v>
      </c>
      <c r="L15" s="35">
        <v>9724.63668236473</v>
      </c>
      <c r="M15" s="35">
        <v>3479.78043467833</v>
      </c>
      <c r="N15" s="35">
        <v>3887.07566598193</v>
      </c>
      <c r="O15" s="35">
        <v>10104.5317185093</v>
      </c>
      <c r="P15" s="35">
        <v>9933.6146724555</v>
      </c>
      <c r="Q15" s="35"/>
      <c r="R15" s="35"/>
      <c r="S15" s="35">
        <v>13447.1493013081</v>
      </c>
    </row>
    <row r="16" spans="1:19" s="2" customFormat="1" ht="12.75">
      <c r="A16" s="51">
        <v>1960</v>
      </c>
      <c r="B16" s="35">
        <v>8505.583756203</v>
      </c>
      <c r="C16" s="35">
        <v>8581.69984561225</v>
      </c>
      <c r="D16" s="35">
        <v>11124.046890252</v>
      </c>
      <c r="E16" s="35">
        <v>7790.06744824142</v>
      </c>
      <c r="F16" s="35">
        <v>8831.650251982</v>
      </c>
      <c r="G16" s="35"/>
      <c r="H16" s="35">
        <v>4090.35586619355</v>
      </c>
      <c r="I16" s="35">
        <v>5520.70519084728</v>
      </c>
      <c r="J16" s="35">
        <v>7756.52773765999</v>
      </c>
      <c r="K16" s="35">
        <v>13553.5192165009</v>
      </c>
      <c r="L16" s="35">
        <v>10415.8782512932</v>
      </c>
      <c r="M16" s="35">
        <v>3681.275127307</v>
      </c>
      <c r="N16" s="35">
        <v>3914.08753406145</v>
      </c>
      <c r="O16" s="35">
        <v>10591.6915563832</v>
      </c>
      <c r="P16" s="35">
        <v>10422.3884199788</v>
      </c>
      <c r="Q16" s="35"/>
      <c r="R16" s="35"/>
      <c r="S16" s="35">
        <v>13564.8624752604</v>
      </c>
    </row>
    <row r="17" spans="1:19" s="2" customFormat="1" ht="12.75">
      <c r="A17" s="51">
        <v>1961</v>
      </c>
      <c r="B17" s="35">
        <v>8908.04141825687</v>
      </c>
      <c r="C17" s="35">
        <v>8952.9397423363</v>
      </c>
      <c r="D17" s="35">
        <v>11755.2904468858</v>
      </c>
      <c r="E17" s="35">
        <v>8324.66138715024</v>
      </c>
      <c r="F17" s="35">
        <v>9217.54944489492</v>
      </c>
      <c r="G17" s="35"/>
      <c r="H17" s="35">
        <v>4411.60741112914</v>
      </c>
      <c r="I17" s="35">
        <v>5812.40754647562</v>
      </c>
      <c r="J17" s="35">
        <v>8355.56592343098</v>
      </c>
      <c r="K17" s="35">
        <v>13988.8584205199</v>
      </c>
      <c r="L17" s="35">
        <v>10308.9095541326</v>
      </c>
      <c r="M17" s="35">
        <v>3884.71695379944</v>
      </c>
      <c r="N17" s="35">
        <v>4378.41538079965</v>
      </c>
      <c r="O17" s="35">
        <v>11139.6686665174</v>
      </c>
      <c r="P17" s="35">
        <v>10677.2888425444</v>
      </c>
      <c r="Q17" s="35"/>
      <c r="R17" s="35"/>
      <c r="S17" s="35">
        <v>13652.5836473527</v>
      </c>
    </row>
    <row r="18" spans="1:19" s="2" customFormat="1" ht="12.75">
      <c r="A18" s="51">
        <v>1962</v>
      </c>
      <c r="B18" s="35">
        <v>9068.09796814717</v>
      </c>
      <c r="C18" s="35">
        <v>9360.61905725739</v>
      </c>
      <c r="D18" s="35">
        <v>12305.0578197215</v>
      </c>
      <c r="E18" s="35">
        <v>8526.02661733121</v>
      </c>
      <c r="F18" s="35">
        <v>9635.3016083567</v>
      </c>
      <c r="G18" s="35"/>
      <c r="H18" s="35">
        <v>4550.09335806168</v>
      </c>
      <c r="I18" s="35">
        <v>5976.98033731614</v>
      </c>
      <c r="J18" s="35">
        <v>8950.36760461417</v>
      </c>
      <c r="K18" s="35">
        <v>14075.3213923415</v>
      </c>
      <c r="L18" s="35">
        <v>10859.2050614769</v>
      </c>
      <c r="M18" s="35">
        <v>4147.83063118723</v>
      </c>
      <c r="N18" s="35">
        <v>4841.59813156262</v>
      </c>
      <c r="O18" s="35">
        <v>11544.2040905953</v>
      </c>
      <c r="P18" s="35">
        <v>10687.7970815415</v>
      </c>
      <c r="Q18" s="35"/>
      <c r="R18" s="35"/>
      <c r="S18" s="35">
        <v>14255.1817654588</v>
      </c>
    </row>
    <row r="19" spans="1:19" s="2" customFormat="1" ht="12.75">
      <c r="A19" s="51">
        <v>1963</v>
      </c>
      <c r="B19" s="35">
        <v>9376.80026642553</v>
      </c>
      <c r="C19" s="35">
        <v>9705.46901633539</v>
      </c>
      <c r="D19" s="35">
        <v>12285.2378879372</v>
      </c>
      <c r="E19" s="35">
        <v>8744.87142224225</v>
      </c>
      <c r="F19" s="35">
        <v>9990.83151236727</v>
      </c>
      <c r="G19" s="35"/>
      <c r="H19" s="35">
        <v>4994.05689222725</v>
      </c>
      <c r="I19" s="35">
        <v>6215.95565058362</v>
      </c>
      <c r="J19" s="35">
        <v>9521.4080990725</v>
      </c>
      <c r="K19" s="35">
        <v>14460.9737641789</v>
      </c>
      <c r="L19" s="35">
        <v>11101.6799500291</v>
      </c>
      <c r="M19" s="35">
        <v>4364.12059799382</v>
      </c>
      <c r="N19" s="35">
        <v>5289.93932016833</v>
      </c>
      <c r="O19" s="35">
        <v>12090.4901843388</v>
      </c>
      <c r="P19" s="35">
        <v>11029.937652039</v>
      </c>
      <c r="Q19" s="35"/>
      <c r="R19" s="35"/>
      <c r="S19" s="35">
        <v>14659.1361701514</v>
      </c>
    </row>
    <row r="20" spans="1:19" s="2" customFormat="1" ht="12.75">
      <c r="A20" s="51">
        <v>1964</v>
      </c>
      <c r="B20" s="35">
        <v>9873.55465902178</v>
      </c>
      <c r="C20" s="35">
        <v>10295.8991429927</v>
      </c>
      <c r="D20" s="35">
        <v>13330.3965779841</v>
      </c>
      <c r="E20" s="35">
        <v>9135.90134252437</v>
      </c>
      <c r="F20" s="35">
        <v>10539.6038713172</v>
      </c>
      <c r="G20" s="35"/>
      <c r="H20" s="35">
        <v>5384.85229184191</v>
      </c>
      <c r="I20" s="35">
        <v>6427.7534120314</v>
      </c>
      <c r="J20" s="35">
        <v>9815.94372177327</v>
      </c>
      <c r="K20" s="35">
        <v>15467.7547300549</v>
      </c>
      <c r="L20" s="35">
        <v>11862.1100707841</v>
      </c>
      <c r="M20" s="35">
        <v>4630.97854403231</v>
      </c>
      <c r="N20" s="35">
        <v>5753.21406032273</v>
      </c>
      <c r="O20" s="35">
        <v>12820.1987965095</v>
      </c>
      <c r="P20" s="35">
        <v>11534.8052930528</v>
      </c>
      <c r="Q20" s="35"/>
      <c r="R20" s="35"/>
      <c r="S20" s="35">
        <v>15294.0355348275</v>
      </c>
    </row>
    <row r="21" spans="1:19" s="2" customFormat="1" ht="12.75">
      <c r="A21" s="51">
        <v>1965</v>
      </c>
      <c r="B21" s="35">
        <v>10091.7213982057</v>
      </c>
      <c r="C21" s="35">
        <v>10565.7676211661</v>
      </c>
      <c r="D21" s="35">
        <v>13827.4619239081</v>
      </c>
      <c r="E21" s="35">
        <v>9589.60779923872</v>
      </c>
      <c r="F21" s="35">
        <v>10956.0690750601</v>
      </c>
      <c r="G21" s="35"/>
      <c r="H21" s="35">
        <v>5863.10304750534</v>
      </c>
      <c r="I21" s="35">
        <v>6512.55459563632</v>
      </c>
      <c r="J21" s="35">
        <v>9961.96773975329</v>
      </c>
      <c r="K21" s="35">
        <v>15652.2941256771</v>
      </c>
      <c r="L21" s="35">
        <v>12315.4184213896</v>
      </c>
      <c r="M21" s="35">
        <v>4972.2366887361</v>
      </c>
      <c r="N21" s="35">
        <v>6068.33699862022</v>
      </c>
      <c r="O21" s="35">
        <v>13185.7166299072</v>
      </c>
      <c r="P21" s="35">
        <v>11756.1124655417</v>
      </c>
      <c r="Q21" s="35"/>
      <c r="R21" s="35"/>
      <c r="S21" s="35">
        <v>16067.7262484166</v>
      </c>
    </row>
    <row r="22" spans="1:19" s="2" customFormat="1" ht="12.75">
      <c r="A22" s="51">
        <v>1966</v>
      </c>
      <c r="B22" s="35">
        <v>10585.2052819569</v>
      </c>
      <c r="C22" s="35">
        <v>10833.0899876916</v>
      </c>
      <c r="D22" s="35">
        <v>14088.0829391915</v>
      </c>
      <c r="E22" s="35">
        <v>9783.28258329072</v>
      </c>
      <c r="F22" s="35">
        <v>11411.4640472473</v>
      </c>
      <c r="G22" s="35"/>
      <c r="H22" s="35">
        <v>6175.36649686171</v>
      </c>
      <c r="I22" s="35">
        <v>6549.92129631492</v>
      </c>
      <c r="J22" s="35">
        <v>10412.953194295</v>
      </c>
      <c r="K22" s="35">
        <v>15721.2814271553</v>
      </c>
      <c r="L22" s="35">
        <v>12489.3976563879</v>
      </c>
      <c r="M22" s="35">
        <v>5185.94874568885</v>
      </c>
      <c r="N22" s="35">
        <v>6447.4530769658</v>
      </c>
      <c r="O22" s="35">
        <v>13332.5415813668</v>
      </c>
      <c r="P22" s="35">
        <v>11917.3854562012</v>
      </c>
      <c r="Q22" s="35"/>
      <c r="R22" s="35"/>
      <c r="S22" s="35">
        <v>16923.6668374305</v>
      </c>
    </row>
    <row r="23" spans="1:19" s="2" customFormat="1" ht="12.75">
      <c r="A23" s="51">
        <v>1967</v>
      </c>
      <c r="B23" s="35">
        <v>10825.8256141012</v>
      </c>
      <c r="C23" s="35">
        <v>11198.3304716782</v>
      </c>
      <c r="D23" s="35">
        <v>14437.4423468925</v>
      </c>
      <c r="E23" s="35">
        <v>9935.95025448989</v>
      </c>
      <c r="F23" s="35">
        <v>11848.5687255499</v>
      </c>
      <c r="G23" s="35"/>
      <c r="H23" s="35">
        <v>6437.45360700345</v>
      </c>
      <c r="I23" s="35">
        <v>6899.87389096074</v>
      </c>
      <c r="J23" s="35">
        <v>11083.2876111992</v>
      </c>
      <c r="K23" s="35">
        <v>15644.2367797288</v>
      </c>
      <c r="L23" s="35">
        <v>12998.4756637543</v>
      </c>
      <c r="M23" s="35">
        <v>5580.95409367842</v>
      </c>
      <c r="N23" s="35">
        <v>6797.0557350013</v>
      </c>
      <c r="O23" s="35">
        <v>13678.3110057134</v>
      </c>
      <c r="P23" s="35">
        <v>12114.592875245</v>
      </c>
      <c r="Q23" s="35"/>
      <c r="R23" s="35"/>
      <c r="S23" s="35">
        <v>17158.9629430241</v>
      </c>
    </row>
    <row r="24" spans="1:19" s="2" customFormat="1" ht="12.75">
      <c r="A24" s="51">
        <v>1968</v>
      </c>
      <c r="B24" s="35">
        <v>11248.3745437923</v>
      </c>
      <c r="C24" s="35">
        <v>11622.5821858017</v>
      </c>
      <c r="D24" s="35">
        <v>14942.6974426048</v>
      </c>
      <c r="E24" s="35">
        <v>10118.99777824</v>
      </c>
      <c r="F24" s="35">
        <v>12281.5685499517</v>
      </c>
      <c r="G24" s="35"/>
      <c r="H24" s="35">
        <v>6847.24082372108</v>
      </c>
      <c r="I24" s="35">
        <v>7438.4280481204</v>
      </c>
      <c r="J24" s="35">
        <v>11937.6460522014</v>
      </c>
      <c r="K24" s="35">
        <v>16181.0193738356</v>
      </c>
      <c r="L24" s="35">
        <v>13693.6732791643</v>
      </c>
      <c r="M24" s="35">
        <v>6069.42109541891</v>
      </c>
      <c r="N24" s="35">
        <v>7120.79922749695</v>
      </c>
      <c r="O24" s="35">
        <v>14095.2985357815</v>
      </c>
      <c r="P24" s="35">
        <v>12549.8734885843</v>
      </c>
      <c r="Q24" s="35"/>
      <c r="R24" s="35"/>
      <c r="S24" s="35">
        <v>17797.0743603221</v>
      </c>
    </row>
    <row r="25" spans="1:19" s="2" customFormat="1" ht="12.75">
      <c r="A25" s="51">
        <v>1969</v>
      </c>
      <c r="B25" s="35">
        <v>11914.5262618368</v>
      </c>
      <c r="C25" s="35">
        <v>12366.5344259675</v>
      </c>
      <c r="D25" s="35">
        <v>15818.5538032409</v>
      </c>
      <c r="E25" s="35">
        <v>11099.9874561786</v>
      </c>
      <c r="F25" s="35">
        <v>13023.4494098778</v>
      </c>
      <c r="G25" s="35"/>
      <c r="H25" s="35">
        <v>7497.86619617192</v>
      </c>
      <c r="I25" s="35">
        <v>7850.64441459377</v>
      </c>
      <c r="J25" s="35">
        <v>12542.0791352937</v>
      </c>
      <c r="K25" s="35">
        <v>17639.0512930239</v>
      </c>
      <c r="L25" s="35">
        <v>14407.3576624009</v>
      </c>
      <c r="M25" s="35">
        <v>6210.42888496759</v>
      </c>
      <c r="N25" s="35">
        <v>7686.40228930096</v>
      </c>
      <c r="O25" s="35">
        <v>14697.5261388493</v>
      </c>
      <c r="P25" s="35">
        <v>12720.7437757538</v>
      </c>
      <c r="Q25" s="35"/>
      <c r="R25" s="35"/>
      <c r="S25" s="35">
        <v>18176.0193621594</v>
      </c>
    </row>
    <row r="26" spans="1:19" s="2" customFormat="1" ht="12.75">
      <c r="A26" s="51">
        <v>1970</v>
      </c>
      <c r="B26" s="35">
        <v>12718.7527152819</v>
      </c>
      <c r="C26" s="35">
        <v>13098.0669470817</v>
      </c>
      <c r="D26" s="35">
        <v>16014.2268229572</v>
      </c>
      <c r="E26" s="35">
        <v>11974.3425435654</v>
      </c>
      <c r="F26" s="35">
        <v>13652.1384481399</v>
      </c>
      <c r="G26" s="35"/>
      <c r="H26" s="35">
        <v>8075.86611739384</v>
      </c>
      <c r="I26" s="35">
        <v>7992.59210961443</v>
      </c>
      <c r="J26" s="35">
        <v>12741.5239982538</v>
      </c>
      <c r="K26" s="35">
        <v>17809.3032788066</v>
      </c>
      <c r="L26" s="35">
        <v>15049.5657487851</v>
      </c>
      <c r="M26" s="35">
        <v>6816.0926913356</v>
      </c>
      <c r="N26" s="35">
        <v>8052.23348025134</v>
      </c>
      <c r="O26" s="35">
        <v>15503.5840135548</v>
      </c>
      <c r="P26" s="35">
        <v>12980.8890537919</v>
      </c>
      <c r="Q26" s="35"/>
      <c r="R26" s="35"/>
      <c r="S26" s="35">
        <v>17996.9312651841</v>
      </c>
    </row>
    <row r="27" spans="1:19" s="2" customFormat="1" ht="12.75">
      <c r="A27" s="51">
        <v>1971</v>
      </c>
      <c r="B27" s="35">
        <v>13309.4501356145</v>
      </c>
      <c r="C27" s="35">
        <v>13540.8840116212</v>
      </c>
      <c r="D27" s="35">
        <v>16327.3411996747</v>
      </c>
      <c r="E27" s="35">
        <v>12209.1928448598</v>
      </c>
      <c r="F27" s="35">
        <v>14173.7889160804</v>
      </c>
      <c r="G27" s="35"/>
      <c r="H27" s="35">
        <v>8613.24682017568</v>
      </c>
      <c r="I27" s="35">
        <v>8191.35929135851</v>
      </c>
      <c r="J27" s="35">
        <v>12900.0958689386</v>
      </c>
      <c r="K27" s="35">
        <v>18152.2337588445</v>
      </c>
      <c r="L27" s="35">
        <v>15527.2540802459</v>
      </c>
      <c r="M27" s="35">
        <v>7311.62952894639</v>
      </c>
      <c r="N27" s="35">
        <v>8433.66820669931</v>
      </c>
      <c r="O27" s="35">
        <v>15542.7152266959</v>
      </c>
      <c r="P27" s="35">
        <v>13190.6601347757</v>
      </c>
      <c r="Q27" s="35"/>
      <c r="R27" s="35"/>
      <c r="S27" s="35">
        <v>18325.5645169922</v>
      </c>
    </row>
    <row r="28" spans="1:19" s="2" customFormat="1" ht="12.75">
      <c r="A28" s="51">
        <v>1972</v>
      </c>
      <c r="B28" s="35">
        <v>14053.8715279644</v>
      </c>
      <c r="C28" s="35">
        <v>14198.7670897079</v>
      </c>
      <c r="D28" s="35">
        <v>17090.8056051243</v>
      </c>
      <c r="E28" s="35">
        <v>13062.9763906582</v>
      </c>
      <c r="F28" s="35">
        <v>14676.059473039</v>
      </c>
      <c r="G28" s="35"/>
      <c r="H28" s="35">
        <v>9622.29137816159</v>
      </c>
      <c r="I28" s="35">
        <v>8589.97304896896</v>
      </c>
      <c r="J28" s="35">
        <v>13189.607390341</v>
      </c>
      <c r="K28" s="35">
        <v>19208.3172373609</v>
      </c>
      <c r="L28" s="35">
        <v>15845.7206093807</v>
      </c>
      <c r="M28" s="35">
        <v>7915.20965830488</v>
      </c>
      <c r="N28" s="35">
        <v>9046.35946156617</v>
      </c>
      <c r="O28" s="35">
        <v>15851.5511550449</v>
      </c>
      <c r="P28" s="35">
        <v>13615.5620672962</v>
      </c>
      <c r="Q28" s="35"/>
      <c r="R28" s="35"/>
      <c r="S28" s="35">
        <v>19091.3922023074</v>
      </c>
    </row>
    <row r="29" spans="1:19" s="2" customFormat="1" ht="12.75">
      <c r="A29" s="51">
        <v>1973</v>
      </c>
      <c r="B29" s="35">
        <v>14659.2438767754</v>
      </c>
      <c r="C29" s="35">
        <v>15022.6818278131</v>
      </c>
      <c r="D29" s="35">
        <v>17604.6935473324</v>
      </c>
      <c r="E29" s="35">
        <v>13860.1505474966</v>
      </c>
      <c r="F29" s="35">
        <v>15348.5563532257</v>
      </c>
      <c r="G29" s="35"/>
      <c r="H29" s="35">
        <v>9954.41310171198</v>
      </c>
      <c r="I29" s="35">
        <v>8852.94573199557</v>
      </c>
      <c r="J29" s="35">
        <v>13941.8628760019</v>
      </c>
      <c r="K29" s="35">
        <v>20654.3354809504</v>
      </c>
      <c r="L29" s="35">
        <v>16510.9543181552</v>
      </c>
      <c r="M29" s="35">
        <v>8796.42646453474</v>
      </c>
      <c r="N29" s="35">
        <v>9762.55900972074</v>
      </c>
      <c r="O29" s="35">
        <v>16451.1553723211</v>
      </c>
      <c r="P29" s="35">
        <v>14497.2588466137</v>
      </c>
      <c r="Q29" s="35"/>
      <c r="R29" s="35"/>
      <c r="S29" s="35">
        <v>19984.0343197214</v>
      </c>
    </row>
    <row r="30" spans="1:19" s="2" customFormat="1" ht="12.75">
      <c r="A30" s="51">
        <v>1974</v>
      </c>
      <c r="B30" s="35">
        <v>15211.4309799441</v>
      </c>
      <c r="C30" s="35">
        <v>15606.5602034348</v>
      </c>
      <c r="D30" s="35">
        <v>17359.5285711917</v>
      </c>
      <c r="E30" s="35">
        <v>14205.482713952</v>
      </c>
      <c r="F30" s="35">
        <v>15694.3090462254</v>
      </c>
      <c r="G30" s="35"/>
      <c r="H30" s="35">
        <v>9556.98271726502</v>
      </c>
      <c r="I30" s="35">
        <v>9079.41275673919</v>
      </c>
      <c r="J30" s="35">
        <v>14482.1928116777</v>
      </c>
      <c r="K30" s="35">
        <v>21423.4117497613</v>
      </c>
      <c r="L30" s="35">
        <v>17050.4455407026</v>
      </c>
      <c r="M30" s="35">
        <v>8777.37798397479</v>
      </c>
      <c r="N30" s="35">
        <v>10384.5151533278</v>
      </c>
      <c r="O30" s="35">
        <v>16927.8965358942</v>
      </c>
      <c r="P30" s="35">
        <v>14296.6811007584</v>
      </c>
      <c r="Q30" s="35"/>
      <c r="R30" s="35"/>
      <c r="S30" s="35">
        <v>19746.8587727512</v>
      </c>
    </row>
    <row r="31" spans="1:19" s="2" customFormat="1" ht="12.75">
      <c r="A31" s="51">
        <v>1975</v>
      </c>
      <c r="B31" s="35">
        <v>15196.5781536756</v>
      </c>
      <c r="C31" s="35">
        <v>15356.9819700299</v>
      </c>
      <c r="D31" s="35">
        <v>17195.2942379499</v>
      </c>
      <c r="E31" s="35">
        <v>14305.5182553033</v>
      </c>
      <c r="F31" s="35">
        <v>15509.487565342</v>
      </c>
      <c r="G31" s="35"/>
      <c r="H31" s="35">
        <v>10040.488354886</v>
      </c>
      <c r="I31" s="35">
        <v>9432.44840512932</v>
      </c>
      <c r="J31" s="35">
        <v>14083.2045097681</v>
      </c>
      <c r="K31" s="35">
        <v>19911.5512866873</v>
      </c>
      <c r="L31" s="35">
        <v>16935.1782053416</v>
      </c>
      <c r="M31" s="35">
        <v>8116.69741717195</v>
      </c>
      <c r="N31" s="35">
        <v>10635.3773905961</v>
      </c>
      <c r="O31" s="35">
        <v>17292.1404529155</v>
      </c>
      <c r="P31" s="35">
        <v>14282.435425967</v>
      </c>
      <c r="Q31" s="35"/>
      <c r="R31" s="35"/>
      <c r="S31" s="35">
        <v>19498.2314729394</v>
      </c>
    </row>
    <row r="32" spans="1:19" s="2" customFormat="1" ht="12.75">
      <c r="A32" s="51">
        <v>1976</v>
      </c>
      <c r="B32" s="35">
        <v>15920.2306814346</v>
      </c>
      <c r="C32" s="35">
        <v>16198.262855706</v>
      </c>
      <c r="D32" s="35">
        <v>18262.3178461545</v>
      </c>
      <c r="E32" s="35">
        <v>14201.8663975734</v>
      </c>
      <c r="F32" s="35">
        <v>16120.271686547</v>
      </c>
      <c r="G32" s="35"/>
      <c r="H32" s="35">
        <v>10538.5674096112</v>
      </c>
      <c r="I32" s="35">
        <v>9414.68552904121</v>
      </c>
      <c r="J32" s="35">
        <v>14926.7446381473</v>
      </c>
      <c r="K32" s="35">
        <v>20310.5014044079</v>
      </c>
      <c r="L32" s="35">
        <v>17591.8968017055</v>
      </c>
      <c r="M32" s="35">
        <v>8486.57951843296</v>
      </c>
      <c r="N32" s="35">
        <v>10957.7240054907</v>
      </c>
      <c r="O32" s="35">
        <v>17411.9682922183</v>
      </c>
      <c r="P32" s="35">
        <v>14605.3642146128</v>
      </c>
      <c r="Q32" s="35"/>
      <c r="R32" s="35"/>
      <c r="S32" s="35">
        <v>20326.187268441</v>
      </c>
    </row>
    <row r="33" spans="1:19" s="2" customFormat="1" ht="12.75">
      <c r="A33" s="51">
        <v>1977</v>
      </c>
      <c r="B33" s="35">
        <v>16658.3891883666</v>
      </c>
      <c r="C33" s="35">
        <v>16281.7496050844</v>
      </c>
      <c r="D33" s="35">
        <v>18501.0074087996</v>
      </c>
      <c r="E33" s="35">
        <v>14197.0215136725</v>
      </c>
      <c r="F33" s="35">
        <v>16655.3993361494</v>
      </c>
      <c r="G33" s="35"/>
      <c r="H33" s="35">
        <v>10734.4047397365</v>
      </c>
      <c r="I33" s="35">
        <v>10050.2475991179</v>
      </c>
      <c r="J33" s="35">
        <v>15297.6195017497</v>
      </c>
      <c r="K33" s="35">
        <v>20523.1759457642</v>
      </c>
      <c r="L33" s="35">
        <v>17894.7954313911</v>
      </c>
      <c r="M33" s="35">
        <v>8924.31270282843</v>
      </c>
      <c r="N33" s="35">
        <v>11255.6392789811</v>
      </c>
      <c r="O33" s="35">
        <v>17073.0291477866</v>
      </c>
      <c r="P33" s="35">
        <v>14929.2525000098</v>
      </c>
      <c r="Q33" s="35"/>
      <c r="R33" s="35"/>
      <c r="S33" s="35">
        <v>21034.3566250121</v>
      </c>
    </row>
    <row r="34" spans="1:19" s="2" customFormat="1" ht="12.75">
      <c r="A34" s="51">
        <v>1978</v>
      </c>
      <c r="B34" s="35">
        <v>16611.3185471134</v>
      </c>
      <c r="C34" s="35">
        <v>16731.0469174524</v>
      </c>
      <c r="D34" s="35">
        <v>18715.9396621388</v>
      </c>
      <c r="E34" s="35">
        <v>14452.5558739883</v>
      </c>
      <c r="F34" s="35">
        <v>17048.5474566608</v>
      </c>
      <c r="G34" s="35"/>
      <c r="H34" s="35">
        <v>11305.7183728027</v>
      </c>
      <c r="I34" s="35">
        <v>10636.0515545398</v>
      </c>
      <c r="J34" s="35">
        <v>15816.8950658136</v>
      </c>
      <c r="K34" s="35">
        <v>21252.2293037212</v>
      </c>
      <c r="L34" s="35">
        <v>18206.566003976</v>
      </c>
      <c r="M34" s="35">
        <v>9141.42242545192</v>
      </c>
      <c r="N34" s="35">
        <v>11497.66442509</v>
      </c>
      <c r="O34" s="35">
        <v>17321.4240108371</v>
      </c>
      <c r="P34" s="35">
        <v>15464.790772066</v>
      </c>
      <c r="Q34" s="35"/>
      <c r="R34" s="35"/>
      <c r="S34" s="35">
        <v>22000.0334336667</v>
      </c>
    </row>
    <row r="35" spans="1:19" s="2" customFormat="1" ht="12.75">
      <c r="A35" s="51">
        <v>1979</v>
      </c>
      <c r="B35" s="35">
        <v>17547.4055591284</v>
      </c>
      <c r="C35" s="35">
        <v>17109.6739732301</v>
      </c>
      <c r="D35" s="35">
        <v>19331.7176521337</v>
      </c>
      <c r="E35" s="35">
        <v>15418.6265772483</v>
      </c>
      <c r="F35" s="35">
        <v>17521.7262523481</v>
      </c>
      <c r="G35" s="35"/>
      <c r="H35" s="35">
        <v>11577.7399803656</v>
      </c>
      <c r="I35" s="35">
        <v>10786.4254165022</v>
      </c>
      <c r="J35" s="35">
        <v>16676.3388426559</v>
      </c>
      <c r="K35" s="35">
        <v>21636.6196462045</v>
      </c>
      <c r="L35" s="35">
        <v>18487.9976252423</v>
      </c>
      <c r="M35" s="35">
        <v>9631.26205354858</v>
      </c>
      <c r="N35" s="35">
        <v>11555.1221372529</v>
      </c>
      <c r="O35" s="35">
        <v>17947.6557875266</v>
      </c>
      <c r="P35" s="35">
        <v>15874.0178817898</v>
      </c>
      <c r="Q35" s="35"/>
      <c r="R35" s="35"/>
      <c r="S35" s="35">
        <v>22498.6619972824</v>
      </c>
    </row>
    <row r="36" spans="1:19" s="2" customFormat="1" ht="12.75">
      <c r="A36" s="51">
        <v>1980</v>
      </c>
      <c r="B36" s="35">
        <v>17953.3836350234</v>
      </c>
      <c r="C36" s="35">
        <v>17858.6990549162</v>
      </c>
      <c r="D36" s="35">
        <v>19222.9599497325</v>
      </c>
      <c r="E36" s="35">
        <v>16190.6004169334</v>
      </c>
      <c r="F36" s="35">
        <v>17680.6934326782</v>
      </c>
      <c r="G36" s="35"/>
      <c r="H36" s="35">
        <v>11665.5096073653</v>
      </c>
      <c r="I36" s="35">
        <v>11011.0587640606</v>
      </c>
      <c r="J36" s="35">
        <v>17239.591618419</v>
      </c>
      <c r="K36" s="35">
        <v>21708.234679434</v>
      </c>
      <c r="L36" s="35">
        <v>18560.4930549821</v>
      </c>
      <c r="M36" s="35">
        <v>10018.5110066672</v>
      </c>
      <c r="N36" s="35">
        <v>11726.4107708844</v>
      </c>
      <c r="O36" s="35">
        <v>18210.4661364813</v>
      </c>
      <c r="P36" s="35">
        <v>15589.7553543483</v>
      </c>
      <c r="Q36" s="35"/>
      <c r="R36" s="35"/>
      <c r="S36" s="35">
        <v>22244.7780774995</v>
      </c>
    </row>
    <row r="37" spans="1:19" s="2" customFormat="1" ht="12.75">
      <c r="A37" s="51">
        <v>1981</v>
      </c>
      <c r="B37" s="35">
        <v>17899.5519053314</v>
      </c>
      <c r="C37" s="35">
        <v>17625.78291966</v>
      </c>
      <c r="D37" s="35">
        <v>19057.3593350636</v>
      </c>
      <c r="E37" s="35">
        <v>16422.036365422</v>
      </c>
      <c r="F37" s="35">
        <v>17770.6241253763</v>
      </c>
      <c r="G37" s="35"/>
      <c r="H37" s="35">
        <v>11567.797477065</v>
      </c>
      <c r="I37" s="35">
        <v>11237.1547244311</v>
      </c>
      <c r="J37" s="35">
        <v>17305.5638802842</v>
      </c>
      <c r="K37" s="35">
        <v>21816.4069606365</v>
      </c>
      <c r="L37" s="35">
        <v>18333.7805724967</v>
      </c>
      <c r="M37" s="35">
        <v>10105.9518872889</v>
      </c>
      <c r="N37" s="35">
        <v>11705.0067691781</v>
      </c>
      <c r="O37" s="35">
        <v>18186.0625887404</v>
      </c>
      <c r="P37" s="35">
        <v>15367.8530290451</v>
      </c>
      <c r="Q37" s="35"/>
      <c r="R37" s="35"/>
      <c r="S37" s="35">
        <v>22577.8842297785</v>
      </c>
    </row>
    <row r="38" spans="1:19" s="2" customFormat="1" ht="12.75">
      <c r="A38" s="51">
        <v>1982</v>
      </c>
      <c r="B38" s="35">
        <v>18218.1381845364</v>
      </c>
      <c r="C38" s="35">
        <v>17867.4052468251</v>
      </c>
      <c r="D38" s="35">
        <v>19647.0906767204</v>
      </c>
      <c r="E38" s="35">
        <v>16860.5259902774</v>
      </c>
      <c r="F38" s="35">
        <v>18121.6320334732</v>
      </c>
      <c r="G38" s="35"/>
      <c r="H38" s="35">
        <v>11542.1330979635</v>
      </c>
      <c r="I38" s="35">
        <v>11372.7440552647</v>
      </c>
      <c r="J38" s="35">
        <v>17374.6575561497</v>
      </c>
      <c r="K38" s="35">
        <v>21610.2506170546</v>
      </c>
      <c r="L38" s="35">
        <v>18039.2488970299</v>
      </c>
      <c r="M38" s="35">
        <v>10311.6359646616</v>
      </c>
      <c r="N38" s="35">
        <v>11841.7223863392</v>
      </c>
      <c r="O38" s="35">
        <v>18357.9549274359</v>
      </c>
      <c r="P38" s="35">
        <v>15617.6715658921</v>
      </c>
      <c r="Q38" s="35"/>
      <c r="R38" s="35"/>
      <c r="S38" s="35">
        <v>21942.7350003387</v>
      </c>
    </row>
    <row r="39" spans="1:19" s="2" customFormat="1" ht="12.75">
      <c r="A39" s="51">
        <v>1983</v>
      </c>
      <c r="B39" s="35">
        <v>18784.2716597513</v>
      </c>
      <c r="C39" s="35">
        <v>17866.6955199896</v>
      </c>
      <c r="D39" s="35">
        <v>20155.7417274137</v>
      </c>
      <c r="E39" s="35">
        <v>17213.270953749</v>
      </c>
      <c r="F39" s="35">
        <v>18261.0330266415</v>
      </c>
      <c r="G39" s="35"/>
      <c r="H39" s="35">
        <v>11521.2728096398</v>
      </c>
      <c r="I39" s="35">
        <v>11267.6214064461</v>
      </c>
      <c r="J39" s="35">
        <v>17556.9674975651</v>
      </c>
      <c r="K39" s="35">
        <v>22140.1429952383</v>
      </c>
      <c r="L39" s="35">
        <v>18280.9061623162</v>
      </c>
      <c r="M39" s="35">
        <v>10280.568561784</v>
      </c>
      <c r="N39" s="35">
        <v>12077.2064088064</v>
      </c>
      <c r="O39" s="35">
        <v>18671.2423098873</v>
      </c>
      <c r="P39" s="35">
        <v>16159.9582021333</v>
      </c>
      <c r="Q39" s="35"/>
      <c r="R39" s="35"/>
      <c r="S39" s="35">
        <v>22655.2389231</v>
      </c>
    </row>
    <row r="40" spans="1:19" s="2" customFormat="1" ht="12.75">
      <c r="A40" s="51">
        <v>1984</v>
      </c>
      <c r="B40" s="35">
        <v>18844.8770666643</v>
      </c>
      <c r="C40" s="35">
        <v>18309.4880637878</v>
      </c>
      <c r="D40" s="35">
        <v>21051.6765274636</v>
      </c>
      <c r="E40" s="35">
        <v>17638.1917986611</v>
      </c>
      <c r="F40" s="35">
        <v>18429.2932179876</v>
      </c>
      <c r="G40" s="35"/>
      <c r="H40" s="35">
        <v>11778.84603022</v>
      </c>
      <c r="I40" s="35">
        <v>11674.7817864977</v>
      </c>
      <c r="J40" s="35">
        <v>17986.7489453975</v>
      </c>
      <c r="K40" s="35">
        <v>23391.0345535731</v>
      </c>
      <c r="L40" s="35">
        <v>18806.7249431806</v>
      </c>
      <c r="M40" s="35">
        <v>10074.0136450138</v>
      </c>
      <c r="N40" s="35">
        <v>12195.932618977</v>
      </c>
      <c r="O40" s="35">
        <v>19395.1923898189</v>
      </c>
      <c r="P40" s="35">
        <v>16540.4229995507</v>
      </c>
      <c r="Q40" s="35"/>
      <c r="R40" s="35"/>
      <c r="S40" s="35">
        <v>24095.1407344813</v>
      </c>
    </row>
    <row r="41" spans="1:19" s="2" customFormat="1" ht="12.75">
      <c r="A41" s="51">
        <v>1985</v>
      </c>
      <c r="B41" s="35">
        <v>19254.7671027238</v>
      </c>
      <c r="C41" s="35">
        <v>18488.1697290585</v>
      </c>
      <c r="D41" s="35">
        <v>21945.6905620856</v>
      </c>
      <c r="E41" s="35">
        <v>18157.5155689471</v>
      </c>
      <c r="F41" s="35">
        <v>18611.6228557675</v>
      </c>
      <c r="G41" s="35"/>
      <c r="H41" s="35">
        <v>12098.4383788689</v>
      </c>
      <c r="I41" s="35">
        <v>11997.5981596162</v>
      </c>
      <c r="J41" s="35">
        <v>18480.9809819282</v>
      </c>
      <c r="K41" s="35">
        <v>23949.7334235947</v>
      </c>
      <c r="L41" s="35">
        <v>19290.5604802163</v>
      </c>
      <c r="M41" s="35">
        <v>10344.5002703056</v>
      </c>
      <c r="N41" s="35">
        <v>12388.0851803055</v>
      </c>
      <c r="O41" s="35">
        <v>19736.8603118444</v>
      </c>
      <c r="P41" s="35">
        <v>17076.2832913417</v>
      </c>
      <c r="Q41" s="35"/>
      <c r="R41" s="35"/>
      <c r="S41" s="35">
        <v>24807.189317343</v>
      </c>
    </row>
    <row r="42" spans="1:19" s="2" customFormat="1" ht="12.75">
      <c r="A42" s="51">
        <v>1986</v>
      </c>
      <c r="B42" s="35">
        <v>19684.7129178864</v>
      </c>
      <c r="C42" s="35">
        <v>18757.2964447407</v>
      </c>
      <c r="D42" s="35">
        <v>22714.6481494846</v>
      </c>
      <c r="E42" s="35">
        <v>18529.3620155836</v>
      </c>
      <c r="F42" s="35">
        <v>18979.0427735035</v>
      </c>
      <c r="G42" s="35"/>
      <c r="H42" s="35">
        <v>12256.0851553734</v>
      </c>
      <c r="I42" s="35">
        <v>11944.5599125568</v>
      </c>
      <c r="J42" s="35">
        <v>19004.8622524522</v>
      </c>
      <c r="K42" s="35">
        <v>25671.8331817034</v>
      </c>
      <c r="L42" s="35">
        <v>19712.2663362095</v>
      </c>
      <c r="M42" s="35">
        <v>10761.7354390277</v>
      </c>
      <c r="N42" s="35">
        <v>12740.0691375319</v>
      </c>
      <c r="O42" s="35">
        <v>20142.6490807507</v>
      </c>
      <c r="P42" s="35">
        <v>17772.2194578672</v>
      </c>
      <c r="Q42" s="35"/>
      <c r="R42" s="35"/>
      <c r="S42" s="35">
        <v>25428.3622195695</v>
      </c>
    </row>
    <row r="43" spans="1:19" s="2" customFormat="1" ht="12.75">
      <c r="A43" s="51">
        <v>1987</v>
      </c>
      <c r="B43" s="35">
        <v>19988.7464634715</v>
      </c>
      <c r="C43" s="35">
        <v>19183.8093655446</v>
      </c>
      <c r="D43" s="35">
        <v>22752.6218456435</v>
      </c>
      <c r="E43" s="35">
        <v>19233.0197431118</v>
      </c>
      <c r="F43" s="35">
        <v>19373.6791997031</v>
      </c>
      <c r="G43" s="35"/>
      <c r="H43" s="35">
        <v>12167.4147157678</v>
      </c>
      <c r="I43" s="35">
        <v>12503.4507496063</v>
      </c>
      <c r="J43" s="35">
        <v>19594.7802466193</v>
      </c>
      <c r="K43" s="35">
        <v>26134.7802554162</v>
      </c>
      <c r="L43" s="35">
        <v>19863.8151415027</v>
      </c>
      <c r="M43" s="35">
        <v>11439.3740152173</v>
      </c>
      <c r="N43" s="35">
        <v>13405.3048357982</v>
      </c>
      <c r="O43" s="35">
        <v>20704.2654252723</v>
      </c>
      <c r="P43" s="35">
        <v>18557.7918121031</v>
      </c>
      <c r="Q43" s="35"/>
      <c r="R43" s="35"/>
      <c r="S43" s="35">
        <v>26088.8649949573</v>
      </c>
    </row>
    <row r="44" spans="1:19" s="2" customFormat="1" ht="12.75">
      <c r="A44" s="51">
        <v>1988</v>
      </c>
      <c r="B44" s="35">
        <v>20566.8218330487</v>
      </c>
      <c r="C44" s="35">
        <v>20061.2238019056</v>
      </c>
      <c r="D44" s="35">
        <v>23006.3771213743</v>
      </c>
      <c r="E44" s="35">
        <v>20115.3604786064</v>
      </c>
      <c r="F44" s="35">
        <v>20136.9521317826</v>
      </c>
      <c r="G44" s="35"/>
      <c r="H44" s="35">
        <v>12694.7009527149</v>
      </c>
      <c r="I44" s="35">
        <v>13194.4942426667</v>
      </c>
      <c r="J44" s="35">
        <v>20351.2796788965</v>
      </c>
      <c r="K44" s="35">
        <v>28703.3198130207</v>
      </c>
      <c r="L44" s="35">
        <v>20250.2924645117</v>
      </c>
      <c r="M44" s="35">
        <v>12289.5405713745</v>
      </c>
      <c r="N44" s="35">
        <v>14075.4952067822</v>
      </c>
      <c r="O44" s="35">
        <v>21071.1133724199</v>
      </c>
      <c r="P44" s="35">
        <v>19421.6504169034</v>
      </c>
      <c r="Q44" s="35"/>
      <c r="R44" s="35"/>
      <c r="S44" s="35">
        <v>26941.1211517635</v>
      </c>
    </row>
    <row r="45" spans="1:19" s="2" customFormat="1" ht="12.75">
      <c r="A45" s="51">
        <v>1989</v>
      </c>
      <c r="B45" s="35">
        <v>21358.7911514444</v>
      </c>
      <c r="C45" s="35">
        <v>20668.7981502292</v>
      </c>
      <c r="D45" s="35">
        <v>23053.090258705</v>
      </c>
      <c r="E45" s="35">
        <v>21187.877014611</v>
      </c>
      <c r="F45" s="35">
        <v>20752.1618830623</v>
      </c>
      <c r="G45" s="35">
        <v>21731.6922829387</v>
      </c>
      <c r="H45" s="35">
        <v>13115.5553359006</v>
      </c>
      <c r="I45" s="35">
        <v>14026.7263375872</v>
      </c>
      <c r="J45" s="35">
        <v>20936.535754052</v>
      </c>
      <c r="K45" s="35">
        <v>31368.3419303811</v>
      </c>
      <c r="L45" s="35">
        <v>21073.2983264704</v>
      </c>
      <c r="M45" s="35">
        <v>12917.4499034657</v>
      </c>
      <c r="N45" s="35">
        <v>14757.9657142477</v>
      </c>
      <c r="O45" s="35">
        <v>21448.8769131317</v>
      </c>
      <c r="P45" s="35">
        <v>19787.8124982869</v>
      </c>
      <c r="Q45" s="35"/>
      <c r="R45" s="35"/>
      <c r="S45" s="35">
        <v>27611.4766744839</v>
      </c>
    </row>
    <row r="46" spans="1:19" s="2" customFormat="1" ht="12.75">
      <c r="A46" s="51">
        <v>1990</v>
      </c>
      <c r="B46" s="35">
        <v>22058.3836407818</v>
      </c>
      <c r="C46" s="35">
        <v>21228.0556062149</v>
      </c>
      <c r="D46" s="35">
        <v>23294.3053972865</v>
      </c>
      <c r="E46" s="35">
        <v>21088.6991798429</v>
      </c>
      <c r="F46" s="35">
        <v>21176.2527732803</v>
      </c>
      <c r="G46" s="35">
        <v>22132.2098335901</v>
      </c>
      <c r="H46" s="35">
        <v>12987.0154497894</v>
      </c>
      <c r="I46" s="35">
        <v>15235.9278011975</v>
      </c>
      <c r="J46" s="35">
        <v>21387.4447024074</v>
      </c>
      <c r="K46" s="35">
        <v>31879.6941588373</v>
      </c>
      <c r="L46" s="35">
        <v>21788.6646563662</v>
      </c>
      <c r="M46" s="35">
        <v>13483.4820722603</v>
      </c>
      <c r="N46" s="35">
        <v>15360.987818224</v>
      </c>
      <c r="O46" s="35">
        <v>21573.8267192871</v>
      </c>
      <c r="P46" s="35">
        <v>19807.3300205423</v>
      </c>
      <c r="Q46" s="35">
        <f>SUMPRODUCT(B46:P46,population_oecd!B46:P46)/SUM(population_oecd!B46:P46)</f>
        <v>20175.95280357137</v>
      </c>
      <c r="R46" s="35">
        <f>(SUMPRODUCT(B46:P46,population_sec!B46:P46)+SUMPRODUCT(gdp_pc_sec!B46:I46,population_sec!B46:I46)+SUMPRODUCT(gdp_pc_sec!B46:C46,population_sec!B46:C46))/(SUM(population_sec!B46:P46)+SUM(population_sec!B46:I46)+SUM(population_sec!B46:C46))</f>
        <v>18326.938515496888</v>
      </c>
      <c r="S46" s="35">
        <v>27780.6492587621</v>
      </c>
    </row>
    <row r="47" spans="1:19" s="2" customFormat="1" ht="12.75">
      <c r="A47" s="51">
        <v>1991</v>
      </c>
      <c r="B47" s="35">
        <v>22514.4381018668</v>
      </c>
      <c r="C47" s="35">
        <v>21541.1573423447</v>
      </c>
      <c r="D47" s="35">
        <v>23492.8311405833</v>
      </c>
      <c r="E47" s="35">
        <v>19634.1640618648</v>
      </c>
      <c r="F47" s="35">
        <v>21267.1357463628</v>
      </c>
      <c r="G47" s="35">
        <v>22599.1369161842</v>
      </c>
      <c r="H47" s="35">
        <v>13227.1051951362</v>
      </c>
      <c r="I47" s="35">
        <v>15430.6507152244</v>
      </c>
      <c r="J47" s="35">
        <v>21683.0156953554</v>
      </c>
      <c r="K47" s="35">
        <v>34271.927069867</v>
      </c>
      <c r="L47" s="35">
        <v>22113.8233341638</v>
      </c>
      <c r="M47" s="35">
        <v>14077.7155192607</v>
      </c>
      <c r="N47" s="35">
        <v>15707.9101522521</v>
      </c>
      <c r="O47" s="35">
        <v>21195.9886125998</v>
      </c>
      <c r="P47" s="35">
        <v>19478.0126697677</v>
      </c>
      <c r="Q47" s="35">
        <f>SUMPRODUCT(B47:P47,population_oecd!B47:P47)/SUM(population_oecd!B47:P47)</f>
        <v>20356.133296221888</v>
      </c>
      <c r="R47" s="35">
        <f>(SUMPRODUCT(B47:P47,population_sec!B47:P47)+SUMPRODUCT(gdp_pc_sec!B47:I47,population_sec!B47:I47)+SUMPRODUCT(gdp_pc_sec!B47:C47,population_sec!B47:C47))/(SUM(population_sec!B47:P47)+SUM(population_sec!B47:I47)+SUM(population_sec!B47:C47))</f>
        <v>18327.678919346763</v>
      </c>
      <c r="S47" s="35">
        <v>27276.144279613</v>
      </c>
    </row>
    <row r="48" spans="1:19" s="2" customFormat="1" ht="12.75">
      <c r="A48" s="51">
        <v>1992</v>
      </c>
      <c r="B48" s="35">
        <v>22752.1609643711</v>
      </c>
      <c r="C48" s="35">
        <v>21782.3259936002</v>
      </c>
      <c r="D48" s="35">
        <v>23558.4220739742</v>
      </c>
      <c r="E48" s="35">
        <v>18783.7689931437</v>
      </c>
      <c r="F48" s="35">
        <v>21464.5041725364</v>
      </c>
      <c r="G48" s="35">
        <v>22929.9058384326</v>
      </c>
      <c r="H48" s="35">
        <v>13223.8108418987</v>
      </c>
      <c r="I48" s="35">
        <v>15828.5186113824</v>
      </c>
      <c r="J48" s="35">
        <v>21812.0362620013</v>
      </c>
      <c r="K48" s="35">
        <v>34409.9283758431</v>
      </c>
      <c r="L48" s="35">
        <v>22401.1194849573</v>
      </c>
      <c r="M48" s="35">
        <v>14237.0600538821</v>
      </c>
      <c r="N48" s="35">
        <v>15818.586596649</v>
      </c>
      <c r="O48" s="35">
        <v>20783.2018875993</v>
      </c>
      <c r="P48" s="35">
        <v>19448.5472930236</v>
      </c>
      <c r="Q48" s="35">
        <f>SUMPRODUCT(B48:P48,population_oecd!B48:P48)/SUM(population_oecd!B48:P48)</f>
        <v>20500.803570034583</v>
      </c>
      <c r="R48" s="35">
        <f>(SUMPRODUCT(B48:P48,population_sec!B48:P48)+SUMPRODUCT(gdp_pc_sec!B48:I48,population_sec!B48:I48)+SUMPRODUCT(gdp_pc_sec!B48:C48,population_sec!B48:C48))/(SUM(population_sec!B48:P48)+SUM(population_sec!B48:I48)+SUM(population_sec!B48:C48))</f>
        <v>18408.90025039645</v>
      </c>
      <c r="S48" s="35">
        <v>27739.6585961437</v>
      </c>
    </row>
    <row r="49" spans="1:19" s="2" customFormat="1" ht="12.75">
      <c r="A49" s="51">
        <v>1993</v>
      </c>
      <c r="B49" s="35">
        <v>22636.278761562</v>
      </c>
      <c r="C49" s="35">
        <v>21488.7019591609</v>
      </c>
      <c r="D49" s="35">
        <v>23480.9403414284</v>
      </c>
      <c r="E49" s="35">
        <v>18462.1566514482</v>
      </c>
      <c r="F49" s="35">
        <v>21169.2401210593</v>
      </c>
      <c r="G49" s="35">
        <v>22517.6591070087</v>
      </c>
      <c r="H49" s="35">
        <v>12940.3136970462</v>
      </c>
      <c r="I49" s="35">
        <v>16164.1913861233</v>
      </c>
      <c r="J49" s="35">
        <v>21548.7966257979</v>
      </c>
      <c r="K49" s="35">
        <v>35324.8527987232</v>
      </c>
      <c r="L49" s="35">
        <v>22422.9071784609</v>
      </c>
      <c r="M49" s="35">
        <v>13923.7929910877</v>
      </c>
      <c r="N49" s="35">
        <v>15624.5453478521</v>
      </c>
      <c r="O49" s="35">
        <v>20259.0733608585</v>
      </c>
      <c r="P49" s="35">
        <v>19846.6177089577</v>
      </c>
      <c r="Q49" s="35">
        <f>SUMPRODUCT(B49:P49,population_oecd!B49:P49)/SUM(population_oecd!B49:P49)</f>
        <v>20329.40225738282</v>
      </c>
      <c r="R49" s="35">
        <f>(SUMPRODUCT(B49:P49,population_sec!B49:P49)+SUMPRODUCT(gdp_pc_sec!B49:I49,population_sec!B49:I49)+SUMPRODUCT(gdp_pc_sec!B49:C49,population_sec!B49:C49))/(SUM(population_sec!B49:P49)+SUM(population_sec!B49:I49)+SUM(population_sec!B49:C49))</f>
        <v>18278.31786224154</v>
      </c>
      <c r="S49" s="35">
        <v>28113.1423490502</v>
      </c>
    </row>
    <row r="50" spans="1:19" s="2" customFormat="1" ht="12.75">
      <c r="A50" s="51">
        <v>1994</v>
      </c>
      <c r="B50" s="35">
        <v>23113.3291473229</v>
      </c>
      <c r="C50" s="35">
        <v>22113.8797645285</v>
      </c>
      <c r="D50" s="35">
        <v>24682.5098772849</v>
      </c>
      <c r="E50" s="35">
        <v>19106.9775415588</v>
      </c>
      <c r="F50" s="35">
        <v>21513.8570920027</v>
      </c>
      <c r="G50" s="35">
        <v>22977.2977740236</v>
      </c>
      <c r="H50" s="35">
        <v>13140.0404879451</v>
      </c>
      <c r="I50" s="35">
        <v>17016.0131019392</v>
      </c>
      <c r="J50" s="35">
        <v>21965.6553740516</v>
      </c>
      <c r="K50" s="35">
        <v>36106.7943439723</v>
      </c>
      <c r="L50" s="35">
        <v>22789.0192499051</v>
      </c>
      <c r="M50" s="35">
        <v>14024.5244144376</v>
      </c>
      <c r="N50" s="35">
        <v>15971.3627167314</v>
      </c>
      <c r="O50" s="35">
        <v>20990.8926805426</v>
      </c>
      <c r="P50" s="35">
        <v>20658.2545604284</v>
      </c>
      <c r="Q50" s="35">
        <f>SUMPRODUCT(B50:P50,population_oecd!B50:P50)/SUM(population_oecd!B50:P50)</f>
        <v>20816.359566380204</v>
      </c>
      <c r="R50" s="35">
        <f>(SUMPRODUCT(B50:P50,population_sec!B50:P50)+SUMPRODUCT(gdp_pc_sec!B50:I50,population_sec!B50:I50)+SUMPRODUCT(gdp_pc_sec!B50:C50,population_sec!B50:C50))/(SUM(population_sec!B50:P50)+SUM(population_sec!B50:I50)+SUM(population_sec!B50:C50))</f>
        <v>18735.828622854777</v>
      </c>
      <c r="S50" s="35">
        <v>28906.0402400475</v>
      </c>
    </row>
    <row r="51" spans="1:19" s="2" customFormat="1" ht="12.75">
      <c r="A51" s="51">
        <v>1995</v>
      </c>
      <c r="B51" s="35">
        <v>23430.4305613002</v>
      </c>
      <c r="C51" s="35">
        <v>22590.7426389986</v>
      </c>
      <c r="D51" s="35">
        <v>25231.058027414</v>
      </c>
      <c r="E51" s="35">
        <v>19691.9224441772</v>
      </c>
      <c r="F51" s="35">
        <v>21781.8033113096</v>
      </c>
      <c r="G51" s="35">
        <v>23305.9648052271</v>
      </c>
      <c r="H51" s="35">
        <v>13380.47528061</v>
      </c>
      <c r="I51" s="35">
        <v>18603.0326851467</v>
      </c>
      <c r="J51" s="35">
        <v>22570.3767131559</v>
      </c>
      <c r="K51" s="35">
        <v>36054.2034935669</v>
      </c>
      <c r="L51" s="35">
        <v>23363.5580960187</v>
      </c>
      <c r="M51" s="35">
        <v>14604.1536299686</v>
      </c>
      <c r="N51" s="35">
        <v>16387.5180011511</v>
      </c>
      <c r="O51" s="35">
        <v>21702.1006622116</v>
      </c>
      <c r="P51" s="35">
        <v>21167.4184175525</v>
      </c>
      <c r="Q51" s="35">
        <f>SUMPRODUCT(B51:P51,population_oecd!B51:P51)/SUM(population_oecd!B51:P51)</f>
        <v>21262.64141794416</v>
      </c>
      <c r="R51" s="35">
        <f>(SUMPRODUCT(B51:P51,population_sec!B51:P51)+SUMPRODUCT(gdp_pc_sec!B51:I51,population_sec!B51:I51)+SUMPRODUCT(gdp_pc_sec!B51:C51,population_sec!B51:C51))/(SUM(population_sec!B51:P51)+SUM(population_sec!B51:I51)+SUM(population_sec!B51:C51))</f>
        <v>19188.312509023664</v>
      </c>
      <c r="S51" s="35">
        <v>29338.7565919179</v>
      </c>
    </row>
    <row r="52" spans="1:19" s="2" customFormat="1" ht="12.75">
      <c r="A52" s="51">
        <v>1996</v>
      </c>
      <c r="B52" s="35">
        <v>23857.9326675838</v>
      </c>
      <c r="C52" s="35">
        <v>22812.5868588305</v>
      </c>
      <c r="D52" s="35">
        <v>25721.6995941757</v>
      </c>
      <c r="E52" s="35">
        <v>20395.6897927418</v>
      </c>
      <c r="F52" s="35">
        <v>21932.0199298691</v>
      </c>
      <c r="G52" s="35">
        <v>23417.4122052062</v>
      </c>
      <c r="H52" s="35">
        <v>13667.55208764</v>
      </c>
      <c r="I52" s="35">
        <v>19985.5890916359</v>
      </c>
      <c r="J52" s="35">
        <v>22780.2977837413</v>
      </c>
      <c r="K52" s="35">
        <v>36724.9565207883</v>
      </c>
      <c r="L52" s="35">
        <v>23959.0583197852</v>
      </c>
      <c r="M52" s="35">
        <v>15104.9359815219</v>
      </c>
      <c r="N52" s="35">
        <v>16764.1020277669</v>
      </c>
      <c r="O52" s="35">
        <v>21898.4441349871</v>
      </c>
      <c r="P52" s="35">
        <v>21665.233742374</v>
      </c>
      <c r="Q52" s="35">
        <f>SUMPRODUCT(B52:P52,population_oecd!B52:P52)/SUM(population_oecd!B52:P52)</f>
        <v>21559.336308359212</v>
      </c>
      <c r="R52" s="35">
        <f>(SUMPRODUCT(B52:P52,population_sec!B52:P52)+SUMPRODUCT(gdp_pc_sec!B52:I52,population_sec!B52:I52)+SUMPRODUCT(gdp_pc_sec!B52:C52,population_sec!B52:C52))/(SUM(population_sec!B52:P52)+SUM(population_sec!B52:I52)+SUM(population_sec!B52:C52))</f>
        <v>19510.670486590025</v>
      </c>
      <c r="S52" s="35">
        <v>30046.0316779382</v>
      </c>
    </row>
    <row r="53" spans="1:19" s="2" customFormat="1" ht="12.75">
      <c r="A53" s="51">
        <v>1997</v>
      </c>
      <c r="B53" s="35">
        <v>24189.4977613655</v>
      </c>
      <c r="C53" s="35">
        <v>23543.1845487393</v>
      </c>
      <c r="D53" s="35">
        <v>26377.382723594</v>
      </c>
      <c r="E53" s="35">
        <v>21611.8211480127</v>
      </c>
      <c r="F53" s="35">
        <v>22260.1054021019</v>
      </c>
      <c r="G53" s="35">
        <v>23708.9588498108</v>
      </c>
      <c r="H53" s="35">
        <v>14135.194265205</v>
      </c>
      <c r="I53" s="35">
        <v>21981.911914849</v>
      </c>
      <c r="J53" s="35">
        <v>23196.4295931085</v>
      </c>
      <c r="K53" s="35">
        <v>39274.9802603419</v>
      </c>
      <c r="L53" s="35">
        <v>24751.1808770872</v>
      </c>
      <c r="M53" s="35">
        <v>15679.7594219604</v>
      </c>
      <c r="N53" s="35">
        <v>17416.4830070484</v>
      </c>
      <c r="O53" s="35">
        <v>22418.8156252625</v>
      </c>
      <c r="P53" s="35">
        <v>22306.1168821761</v>
      </c>
      <c r="Q53" s="35">
        <f>SUMPRODUCT(B53:P53,population_oecd!B53:P53)/SUM(population_oecd!B53:P53)</f>
        <v>22058.43718277217</v>
      </c>
      <c r="R53" s="35">
        <f>(SUMPRODUCT(B53:P53,population_sec!B53:P53)+SUMPRODUCT(gdp_pc_sec!B53:I53,population_sec!B53:I53)+SUMPRODUCT(gdp_pc_sec!B53:C53,population_sec!B53:C53))/(SUM(population_sec!B53:P53)+SUM(population_sec!B53:I53)+SUM(population_sec!B53:C53))</f>
        <v>20006.039586253883</v>
      </c>
      <c r="S53" s="35">
        <v>31024.1284505438</v>
      </c>
    </row>
    <row r="54" spans="1:19" s="2" customFormat="1" ht="12.75">
      <c r="A54" s="51">
        <v>1998</v>
      </c>
      <c r="B54" s="35">
        <v>25077.5228804041</v>
      </c>
      <c r="C54" s="35">
        <v>23968.1398050642</v>
      </c>
      <c r="D54" s="35">
        <v>26933.950342319</v>
      </c>
      <c r="E54" s="35">
        <v>22637.3070098297</v>
      </c>
      <c r="F54" s="35">
        <v>22922.2664549047</v>
      </c>
      <c r="G54" s="35">
        <v>24169.015984744</v>
      </c>
      <c r="H54" s="35">
        <v>14579.4077462425</v>
      </c>
      <c r="I54" s="35">
        <v>23614.4377998951</v>
      </c>
      <c r="J54" s="35">
        <v>23583.5002407348</v>
      </c>
      <c r="K54" s="35">
        <v>41454.6417375178</v>
      </c>
      <c r="L54" s="35">
        <v>25676.5717362404</v>
      </c>
      <c r="M54" s="35">
        <v>16369.6514759267</v>
      </c>
      <c r="N54" s="35">
        <v>18150.1731009593</v>
      </c>
      <c r="O54" s="35">
        <v>23227.5175138305</v>
      </c>
      <c r="P54" s="35">
        <v>22913.3444174954</v>
      </c>
      <c r="Q54" s="35">
        <f>SUMPRODUCT(B54:P54,population_oecd!B54:P54)/SUM(population_oecd!B54:P54)</f>
        <v>22655.98993117587</v>
      </c>
      <c r="R54" s="35">
        <f>(SUMPRODUCT(B54:P54,population_sec!B54:P54)+SUMPRODUCT(gdp_pc_sec!B54:I54,population_sec!B54:I54)+SUMPRODUCT(gdp_pc_sec!B54:C54,population_sec!B54:C54))/(SUM(population_sec!B54:P54)+SUM(population_sec!B54:I54)+SUM(population_sec!B54:C54))</f>
        <v>20569.30300451292</v>
      </c>
      <c r="S54" s="35">
        <v>31944.5135335008</v>
      </c>
    </row>
    <row r="55" spans="1:19" s="2" customFormat="1" ht="12.75">
      <c r="A55" s="51">
        <v>1999</v>
      </c>
      <c r="B55" s="35">
        <v>25681.9840558777</v>
      </c>
      <c r="C55" s="35">
        <v>24686.9521076636</v>
      </c>
      <c r="D55" s="35">
        <v>27553.3867243391</v>
      </c>
      <c r="E55" s="35">
        <v>23353.5697693932</v>
      </c>
      <c r="F55" s="35">
        <v>23558.7999939919</v>
      </c>
      <c r="G55" s="35">
        <v>24648.2706707487</v>
      </c>
      <c r="H55" s="35">
        <v>15045.4813742604</v>
      </c>
      <c r="I55" s="35">
        <v>25978.9401522293</v>
      </c>
      <c r="J55" s="35">
        <v>23953.6698480548</v>
      </c>
      <c r="K55" s="35">
        <v>44137.0547586363</v>
      </c>
      <c r="L55" s="35">
        <v>26541.5926935277</v>
      </c>
      <c r="M55" s="35">
        <v>16961.4243596551</v>
      </c>
      <c r="N55" s="35">
        <v>18894.5401374393</v>
      </c>
      <c r="O55" s="35">
        <v>24283.1038137352</v>
      </c>
      <c r="P55" s="35">
        <v>23452.2461967307</v>
      </c>
      <c r="Q55" s="35">
        <f>SUMPRODUCT(B55:P55,population_oecd!B55:P55)/SUM(population_oecd!B55:P55)</f>
        <v>23249.854918771645</v>
      </c>
      <c r="R55" s="35">
        <f>(SUMPRODUCT(B55:P55,population_sec!B55:P55)+SUMPRODUCT(gdp_pc_sec!B55:I55,population_sec!B55:I55)+SUMPRODUCT(gdp_pc_sec!B55:C55,population_sec!B55:C55))/(SUM(population_sec!B55:P55)+SUM(population_sec!B55:I55)+SUM(population_sec!B55:C55))</f>
        <v>21124.592773791577</v>
      </c>
      <c r="S55" s="35">
        <v>32985.9448503058</v>
      </c>
    </row>
    <row r="56" spans="1:19" s="2" customFormat="1" ht="12.75">
      <c r="A56" s="51">
        <v>2000</v>
      </c>
      <c r="B56" s="35">
        <v>26495.4193914193</v>
      </c>
      <c r="C56" s="35">
        <v>25588.7760309286</v>
      </c>
      <c r="D56" s="35">
        <v>28261.6532985583</v>
      </c>
      <c r="E56" s="35">
        <v>24505.8901300259</v>
      </c>
      <c r="F56" s="35">
        <v>24343.0672815065</v>
      </c>
      <c r="G56" s="35">
        <v>25317.4992684871</v>
      </c>
      <c r="H56" s="35">
        <v>15681.0274246585</v>
      </c>
      <c r="I56" s="35">
        <v>28268.6104274727</v>
      </c>
      <c r="J56" s="35">
        <v>24656.3303337788</v>
      </c>
      <c r="K56" s="35">
        <v>47570.2248296241</v>
      </c>
      <c r="L56" s="35">
        <v>27302.5453735459</v>
      </c>
      <c r="M56" s="35">
        <v>17555.1537430635</v>
      </c>
      <c r="N56" s="35">
        <v>19659.4152807959</v>
      </c>
      <c r="O56" s="35">
        <v>25326.9677821994</v>
      </c>
      <c r="P56" s="35">
        <v>24244.4556346572</v>
      </c>
      <c r="Q56" s="35">
        <f>SUMPRODUCT(B56:P56,population_oecd!B56:P56)/SUM(population_oecd!B56:P56)</f>
        <v>24018.928614585046</v>
      </c>
      <c r="R56" s="35">
        <f>(SUMPRODUCT(B56:P56,population_sec!B56:P56)+SUMPRODUCT(gdp_pc_sec!B56:I56,population_sec!B56:I56)+SUMPRODUCT(gdp_pc_sec!B56:C56,population_sec!B56:C56))/(SUM(population_sec!B56:P56)+SUM(population_sec!B56:I56)+SUM(population_sec!B56:C56))</f>
        <v>21844.391904830976</v>
      </c>
      <c r="S56" s="35">
        <v>33824.889991419</v>
      </c>
    </row>
    <row r="57" spans="1:19" s="2" customFormat="1" ht="12.75">
      <c r="A57" s="51">
        <v>2001</v>
      </c>
      <c r="B57" s="35">
        <v>26607.9049333571</v>
      </c>
      <c r="C57" s="35">
        <v>25739.3232023629</v>
      </c>
      <c r="D57" s="35">
        <v>28571.7844700734</v>
      </c>
      <c r="E57" s="35">
        <v>24751.1015675307</v>
      </c>
      <c r="F57" s="35">
        <v>24738.7643586863</v>
      </c>
      <c r="G57" s="35">
        <v>25503.5143974837</v>
      </c>
      <c r="H57" s="35">
        <v>16289.3236747811</v>
      </c>
      <c r="I57" s="35">
        <v>29684.7260513925</v>
      </c>
      <c r="J57" s="35">
        <v>25046.8266905876</v>
      </c>
      <c r="K57" s="35">
        <v>47547.7687069672</v>
      </c>
      <c r="L57" s="35">
        <v>27482.4586407551</v>
      </c>
      <c r="M57" s="35">
        <v>17820.5094750711</v>
      </c>
      <c r="N57" s="35">
        <v>20147.7581938703</v>
      </c>
      <c r="O57" s="35">
        <v>25599.1313586364</v>
      </c>
      <c r="P57" s="35">
        <v>24672.3837053154</v>
      </c>
      <c r="Q57" s="35">
        <f>SUMPRODUCT(B57:P57,population_oecd!B57:P57)/SUM(population_oecd!B57:P57)</f>
        <v>24368.757311716286</v>
      </c>
      <c r="R57" s="35">
        <f>(SUMPRODUCT(B57:P57,population_sec!B57:P57)+SUMPRODUCT(gdp_pc_sec!B57:I57,population_sec!B57:I57)+SUMPRODUCT(gdp_pc_sec!B57:C57,population_sec!B57:C57))/(SUM(population_sec!B57:P57)+SUM(population_sec!B57:I57)+SUM(population_sec!B57:C57))</f>
        <v>22189.742731084556</v>
      </c>
      <c r="S57" s="35">
        <v>33675.5092048112</v>
      </c>
    </row>
    <row r="58" spans="1:19" s="2" customFormat="1" ht="12.75">
      <c r="A58" s="51">
        <v>2002</v>
      </c>
      <c r="B58" s="35">
        <v>26819.790256133</v>
      </c>
      <c r="C58" s="35">
        <v>25876.8427694491</v>
      </c>
      <c r="D58" s="35">
        <v>29073.0744668831</v>
      </c>
      <c r="E58" s="35">
        <v>25267.2263001416</v>
      </c>
      <c r="F58" s="35">
        <v>24925.2648778439</v>
      </c>
      <c r="G58" s="35">
        <v>25526.922471948</v>
      </c>
      <c r="H58" s="35">
        <v>16907.5671414529</v>
      </c>
      <c r="I58" s="35">
        <v>31391.5000968112</v>
      </c>
      <c r="J58" s="35">
        <v>25104.8997642537</v>
      </c>
      <c r="K58" s="35">
        <v>47556.5477077644</v>
      </c>
      <c r="L58" s="35">
        <v>27399.9124209733</v>
      </c>
      <c r="M58" s="35">
        <v>17856.0451567774</v>
      </c>
      <c r="N58" s="35">
        <v>20520.5678841848</v>
      </c>
      <c r="O58" s="35">
        <v>26080.4414390006</v>
      </c>
      <c r="P58" s="35">
        <v>25067.3391995306</v>
      </c>
      <c r="Q58" s="35">
        <f>SUMPRODUCT(B58:P58,population_oecd!B58:P58)/SUM(population_oecd!B58:P58)</f>
        <v>24581.300023667485</v>
      </c>
      <c r="R58" s="35">
        <f>(SUMPRODUCT(B58:P58,population_sec!B58:P58)+SUMPRODUCT(gdp_pc_sec!B58:I58,population_sec!B58:I58)+SUMPRODUCT(gdp_pc_sec!B58:C58,population_sec!B58:C58))/(SUM(population_sec!B58:P58)+SUM(population_sec!B58:I58)+SUM(population_sec!B58:C58))</f>
        <v>22417.232473971864</v>
      </c>
      <c r="S58" s="35">
        <v>34096.8891544689</v>
      </c>
    </row>
    <row r="59" spans="1:19" s="2" customFormat="1" ht="12.75">
      <c r="A59" s="51">
        <v>2003</v>
      </c>
      <c r="B59" s="35">
        <v>26969.0553387693</v>
      </c>
      <c r="C59" s="35">
        <v>26020.1608033996</v>
      </c>
      <c r="D59" s="35">
        <v>29138.9997385858</v>
      </c>
      <c r="E59" s="35">
        <v>25475.8685963688</v>
      </c>
      <c r="F59" s="35">
        <v>24853.0816846376</v>
      </c>
      <c r="G59" s="35">
        <v>25506.4585283654</v>
      </c>
      <c r="H59" s="35">
        <v>17555.9647420624</v>
      </c>
      <c r="I59" s="35">
        <v>31608.8638101431</v>
      </c>
      <c r="J59" s="35">
        <v>25201.7459789438</v>
      </c>
      <c r="K59" s="35">
        <v>47527.2543144447</v>
      </c>
      <c r="L59" s="35">
        <v>27124.0569017717</v>
      </c>
      <c r="M59" s="35">
        <v>17688.101401288</v>
      </c>
      <c r="N59" s="35">
        <v>20953.5862924873</v>
      </c>
      <c r="O59" s="35">
        <v>26455.4437472319</v>
      </c>
      <c r="P59" s="35">
        <v>25475.6318896445</v>
      </c>
      <c r="Q59" s="35">
        <f>SUMPRODUCT(B59:P59,population_oecd!B59:P59)/SUM(population_oecd!B59:P59)</f>
        <v>24715.730946204952</v>
      </c>
      <c r="R59" s="35">
        <f>(SUMPRODUCT(B59:P59,population_sec!B59:P59)+SUMPRODUCT(gdp_pc_sec!B59:I59,population_sec!B59:I59)+SUMPRODUCT(gdp_pc_sec!B59:C59,population_sec!B59:C59))/(SUM(population_sec!B59:P59)+SUM(population_sec!B59:I59)+SUM(population_sec!B59:C59))</f>
        <v>22597.890978467163</v>
      </c>
      <c r="S59" s="35">
        <v>34830.9761671115</v>
      </c>
    </row>
    <row r="60" s="2" customFormat="1" ht="12.75">
      <c r="A60" s="51"/>
    </row>
    <row r="61" s="2" customFormat="1" ht="12.75">
      <c r="A61" s="51"/>
    </row>
    <row r="62" s="2" customFormat="1" ht="12.75">
      <c r="A62" s="2" t="s">
        <v>706</v>
      </c>
    </row>
  </sheetData>
  <printOptions/>
  <pageMargins left="0.7875" right="0.7875" top="0.7875" bottom="0.7875" header="0.5" footer="0.5"/>
  <pageSetup fitToHeight="0"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P62"/>
  <sheetViews>
    <sheetView workbookViewId="0" topLeftCell="A1">
      <pane xSplit="1" ySplit="5" topLeftCell="B30" activePane="bottomRight" state="frozen"/>
      <selection pane="topLeft" activeCell="J58" sqref="J58"/>
      <selection pane="topRight" activeCell="J58" sqref="J58"/>
      <selection pane="bottomLeft" activeCell="J58" sqref="J58"/>
      <selection pane="bottomRight" activeCell="F46" sqref="F46"/>
    </sheetView>
  </sheetViews>
  <sheetFormatPr defaultColWidth="9.00390625" defaultRowHeight="12.75"/>
  <cols>
    <col min="1" max="16384" width="9.00390625" style="1" customWidth="1"/>
  </cols>
  <sheetData>
    <row r="1" s="2" customFormat="1" ht="12.75">
      <c r="A1" s="51" t="s">
        <v>707</v>
      </c>
    </row>
    <row r="2" spans="1:14" s="2" customFormat="1" ht="12.75">
      <c r="A2" s="53" t="s">
        <v>708</v>
      </c>
      <c r="B2" s="35"/>
      <c r="C2" s="35"/>
      <c r="D2" s="35"/>
      <c r="E2" s="35"/>
      <c r="F2" s="35"/>
      <c r="G2" s="35"/>
      <c r="H2" s="35"/>
      <c r="I2" s="35"/>
      <c r="L2" s="35"/>
      <c r="M2" s="35"/>
      <c r="N2" s="35"/>
    </row>
    <row r="3" spans="1:16" s="2" customFormat="1" ht="12.75">
      <c r="A3" s="54"/>
      <c r="B3" s="55" t="s">
        <v>709</v>
      </c>
      <c r="C3" s="35" t="s">
        <v>710</v>
      </c>
      <c r="D3" s="55" t="s">
        <v>711</v>
      </c>
      <c r="E3" s="35" t="s">
        <v>712</v>
      </c>
      <c r="F3" s="35" t="s">
        <v>713</v>
      </c>
      <c r="G3" s="55" t="s">
        <v>714</v>
      </c>
      <c r="H3" s="55" t="s">
        <v>715</v>
      </c>
      <c r="I3" s="55" t="s">
        <v>716</v>
      </c>
      <c r="J3" s="2" t="s">
        <v>717</v>
      </c>
      <c r="L3" s="2" t="s">
        <v>718</v>
      </c>
      <c r="M3" s="2" t="s">
        <v>719</v>
      </c>
      <c r="O3" s="2" t="s">
        <v>720</v>
      </c>
      <c r="P3" s="2" t="s">
        <v>721</v>
      </c>
    </row>
    <row r="4" spans="1:12" s="2" customFormat="1" ht="12.75">
      <c r="A4" s="54"/>
      <c r="B4" s="55" t="s">
        <v>722</v>
      </c>
      <c r="C4" s="55"/>
      <c r="D4" s="55"/>
      <c r="E4" s="55"/>
      <c r="F4" s="55"/>
      <c r="G4" s="55"/>
      <c r="H4" s="55"/>
      <c r="I4" s="55"/>
      <c r="L4" s="55"/>
    </row>
    <row r="5" spans="1:12" s="2" customFormat="1" ht="12.75">
      <c r="A5" s="56"/>
      <c r="B5" s="57" t="s">
        <v>723</v>
      </c>
      <c r="C5" s="57" t="s">
        <v>724</v>
      </c>
      <c r="D5" s="57" t="s">
        <v>725</v>
      </c>
      <c r="E5" s="57" t="s">
        <v>726</v>
      </c>
      <c r="F5" s="57" t="s">
        <v>727</v>
      </c>
      <c r="G5" s="57" t="s">
        <v>728</v>
      </c>
      <c r="H5" s="57" t="s">
        <v>729</v>
      </c>
      <c r="I5" s="57" t="s">
        <v>730</v>
      </c>
      <c r="L5" s="58"/>
    </row>
    <row r="6" spans="1:8" s="2" customFormat="1" ht="12.75">
      <c r="A6" s="51">
        <v>1950</v>
      </c>
      <c r="B6" s="35"/>
      <c r="C6" s="35"/>
      <c r="D6" s="35">
        <v>4173.99524762731</v>
      </c>
      <c r="E6" s="35"/>
      <c r="F6" s="35"/>
      <c r="G6" s="35">
        <v>3302.02023918391</v>
      </c>
      <c r="H6" s="35"/>
    </row>
    <row r="7" spans="1:9" s="2" customFormat="1" ht="12.75">
      <c r="A7" s="51">
        <v>1951</v>
      </c>
      <c r="B7" s="35"/>
      <c r="C7" s="35"/>
      <c r="D7" s="35">
        <v>4535.87700736613</v>
      </c>
      <c r="E7" s="35"/>
      <c r="F7" s="35"/>
      <c r="G7" s="35">
        <v>3387.5031330671</v>
      </c>
      <c r="H7" s="35"/>
      <c r="I7" s="35"/>
    </row>
    <row r="8" spans="1:9" s="2" customFormat="1" ht="12.75">
      <c r="A8" s="51">
        <v>1952</v>
      </c>
      <c r="B8" s="35"/>
      <c r="C8" s="35"/>
      <c r="D8" s="35">
        <v>4648.67970702383</v>
      </c>
      <c r="E8" s="35"/>
      <c r="F8" s="35"/>
      <c r="G8" s="35">
        <v>3402.30826171937</v>
      </c>
      <c r="H8" s="35"/>
      <c r="I8" s="35"/>
    </row>
    <row r="9" spans="1:9" s="2" customFormat="1" ht="12.75">
      <c r="A9" s="51">
        <v>1953</v>
      </c>
      <c r="B9" s="35"/>
      <c r="C9" s="35"/>
      <c r="D9" s="35">
        <v>4688.2585172726</v>
      </c>
      <c r="E9" s="35"/>
      <c r="F9" s="35"/>
      <c r="G9" s="35">
        <v>3532.45236277613</v>
      </c>
      <c r="H9" s="35"/>
      <c r="I9" s="35"/>
    </row>
    <row r="10" spans="1:9" s="2" customFormat="1" ht="12.75">
      <c r="A10" s="51">
        <v>1954</v>
      </c>
      <c r="B10" s="35"/>
      <c r="C10" s="35"/>
      <c r="D10" s="35">
        <v>4797.21153773075</v>
      </c>
      <c r="E10" s="35"/>
      <c r="F10" s="35"/>
      <c r="G10" s="35">
        <v>3663.5191273417</v>
      </c>
      <c r="H10" s="35"/>
      <c r="I10" s="35"/>
    </row>
    <row r="11" spans="1:9" s="2" customFormat="1" ht="12.75">
      <c r="A11" s="51">
        <v>1955</v>
      </c>
      <c r="B11" s="35"/>
      <c r="C11" s="35"/>
      <c r="D11" s="35">
        <v>5167.37449538649</v>
      </c>
      <c r="E11" s="35"/>
      <c r="F11" s="35"/>
      <c r="G11" s="35">
        <v>3770.13623334709</v>
      </c>
      <c r="H11" s="35"/>
      <c r="I11" s="35"/>
    </row>
    <row r="12" spans="1:9" s="2" customFormat="1" ht="12.75">
      <c r="A12" s="51">
        <v>1956</v>
      </c>
      <c r="B12" s="35"/>
      <c r="C12" s="35"/>
      <c r="D12" s="35">
        <v>4890.70913708167</v>
      </c>
      <c r="E12" s="35"/>
      <c r="F12" s="35"/>
      <c r="G12" s="35">
        <v>3864.48924245811</v>
      </c>
      <c r="H12" s="35"/>
      <c r="I12" s="35"/>
    </row>
    <row r="13" spans="1:9" s="2" customFormat="1" ht="12.75">
      <c r="A13" s="51">
        <v>1957</v>
      </c>
      <c r="B13" s="35"/>
      <c r="C13" s="35"/>
      <c r="D13" s="35">
        <v>5334.46091533662</v>
      </c>
      <c r="E13" s="35"/>
      <c r="F13" s="35"/>
      <c r="G13" s="35">
        <v>3997.5354127022</v>
      </c>
      <c r="H13" s="35"/>
      <c r="I13" s="35"/>
    </row>
    <row r="14" spans="1:9" s="2" customFormat="1" ht="12.75">
      <c r="A14" s="51">
        <v>1958</v>
      </c>
      <c r="B14" s="35"/>
      <c r="C14" s="35"/>
      <c r="D14" s="35">
        <v>5667.01286113652</v>
      </c>
      <c r="E14" s="35"/>
      <c r="F14" s="35"/>
      <c r="G14" s="35">
        <v>4125.23929544953</v>
      </c>
      <c r="H14" s="35"/>
      <c r="I14" s="35"/>
    </row>
    <row r="15" spans="1:9" s="2" customFormat="1" ht="12.75">
      <c r="A15" s="51">
        <v>1959</v>
      </c>
      <c r="B15" s="35"/>
      <c r="C15" s="35"/>
      <c r="D15" s="35">
        <v>5864.08120055738</v>
      </c>
      <c r="E15" s="35"/>
      <c r="F15" s="35"/>
      <c r="G15" s="35">
        <v>4178.27453268089</v>
      </c>
      <c r="H15" s="35"/>
      <c r="I15" s="35"/>
    </row>
    <row r="16" spans="1:9" s="2" customFormat="1" ht="12.75">
      <c r="A16" s="51">
        <v>1960</v>
      </c>
      <c r="B16" s="35"/>
      <c r="C16" s="35"/>
      <c r="D16" s="35">
        <v>6141.77003647958</v>
      </c>
      <c r="E16" s="35"/>
      <c r="F16" s="35"/>
      <c r="G16" s="35">
        <v>4338.11044864002</v>
      </c>
      <c r="H16" s="35"/>
      <c r="I16" s="35"/>
    </row>
    <row r="17" spans="1:9" s="2" customFormat="1" ht="12.75">
      <c r="A17" s="51">
        <v>1961</v>
      </c>
      <c r="B17" s="35"/>
      <c r="C17" s="35"/>
      <c r="D17" s="35">
        <v>6423.05908442179</v>
      </c>
      <c r="E17" s="35"/>
      <c r="F17" s="35"/>
      <c r="G17" s="35">
        <v>4623.58342035256</v>
      </c>
      <c r="H17" s="35"/>
      <c r="I17" s="35"/>
    </row>
    <row r="18" spans="1:9" s="2" customFormat="1" ht="12.75">
      <c r="A18" s="51">
        <v>1962</v>
      </c>
      <c r="B18" s="35"/>
      <c r="C18" s="35"/>
      <c r="D18" s="35">
        <v>6668.19525036032</v>
      </c>
      <c r="E18" s="35"/>
      <c r="F18" s="35"/>
      <c r="G18" s="35">
        <v>4507.96581098905</v>
      </c>
      <c r="H18" s="35"/>
      <c r="I18" s="35"/>
    </row>
    <row r="19" spans="1:9" s="2" customFormat="1" ht="12.75">
      <c r="A19" s="51">
        <v>1963</v>
      </c>
      <c r="B19" s="35"/>
      <c r="C19" s="35"/>
      <c r="D19" s="35">
        <v>7014.5479270973</v>
      </c>
      <c r="E19" s="35"/>
      <c r="F19" s="35"/>
      <c r="G19" s="35">
        <v>4726.41167947028</v>
      </c>
      <c r="H19" s="35"/>
      <c r="I19" s="35"/>
    </row>
    <row r="20" spans="1:9" s="2" customFormat="1" ht="12.75">
      <c r="A20" s="51">
        <v>1964</v>
      </c>
      <c r="B20" s="35"/>
      <c r="C20" s="35"/>
      <c r="D20" s="35">
        <v>7385.42705031126</v>
      </c>
      <c r="E20" s="35"/>
      <c r="F20" s="35"/>
      <c r="G20" s="35">
        <v>4887.64644535831</v>
      </c>
      <c r="H20" s="35"/>
      <c r="I20" s="35"/>
    </row>
    <row r="21" spans="1:9" s="2" customFormat="1" ht="12.75">
      <c r="A21" s="51">
        <v>1965</v>
      </c>
      <c r="B21" s="35"/>
      <c r="C21" s="35"/>
      <c r="D21" s="35">
        <v>7421.63724181426</v>
      </c>
      <c r="E21" s="35"/>
      <c r="F21" s="35"/>
      <c r="G21" s="35">
        <v>5110.24357035737</v>
      </c>
      <c r="H21" s="35"/>
      <c r="I21" s="35"/>
    </row>
    <row r="22" spans="1:9" s="2" customFormat="1" ht="12.75">
      <c r="A22" s="51">
        <v>1966</v>
      </c>
      <c r="B22" s="35"/>
      <c r="C22" s="35"/>
      <c r="D22" s="35">
        <v>7819.89124618569</v>
      </c>
      <c r="E22" s="35"/>
      <c r="F22" s="35"/>
      <c r="G22" s="35">
        <v>5386.28719664048</v>
      </c>
      <c r="H22" s="35"/>
      <c r="I22" s="35"/>
    </row>
    <row r="23" spans="1:9" s="2" customFormat="1" ht="12.75">
      <c r="A23" s="51">
        <v>1967</v>
      </c>
      <c r="B23" s="35"/>
      <c r="C23" s="35"/>
      <c r="D23" s="35">
        <v>8236.94349757719</v>
      </c>
      <c r="E23" s="35"/>
      <c r="F23" s="35"/>
      <c r="G23" s="35">
        <v>5536.76584706262</v>
      </c>
      <c r="H23" s="35"/>
      <c r="I23" s="35"/>
    </row>
    <row r="24" spans="1:9" s="2" customFormat="1" ht="12.75">
      <c r="A24" s="51">
        <v>1968</v>
      </c>
      <c r="B24" s="35"/>
      <c r="C24" s="35"/>
      <c r="D24" s="35">
        <v>8304.54016854112</v>
      </c>
      <c r="E24" s="35"/>
      <c r="F24" s="35"/>
      <c r="G24" s="35">
        <v>5826.29312993495</v>
      </c>
      <c r="H24" s="35"/>
      <c r="I24" s="35"/>
    </row>
    <row r="25" spans="1:9" s="2" customFormat="1" ht="12.75">
      <c r="A25" s="51">
        <v>1969</v>
      </c>
      <c r="B25" s="35"/>
      <c r="C25" s="35"/>
      <c r="D25" s="35">
        <v>8520.07754778238</v>
      </c>
      <c r="E25" s="35"/>
      <c r="F25" s="35"/>
      <c r="G25" s="35">
        <v>5723.48396303121</v>
      </c>
      <c r="H25" s="35"/>
      <c r="I25" s="35"/>
    </row>
    <row r="26" spans="1:9" s="2" customFormat="1" ht="12.75">
      <c r="A26" s="51">
        <v>1970</v>
      </c>
      <c r="B26" s="35"/>
      <c r="C26" s="35"/>
      <c r="D26" s="35">
        <v>8462.43923706795</v>
      </c>
      <c r="E26" s="35"/>
      <c r="F26" s="35"/>
      <c r="G26" s="35">
        <v>5975.19922031285</v>
      </c>
      <c r="H26" s="35"/>
      <c r="I26" s="35"/>
    </row>
    <row r="27" spans="1:9" s="2" customFormat="1" ht="12.75">
      <c r="A27" s="51">
        <v>1971</v>
      </c>
      <c r="B27" s="35"/>
      <c r="C27" s="35"/>
      <c r="D27" s="35">
        <v>8816.26979349535</v>
      </c>
      <c r="E27" s="35"/>
      <c r="F27" s="35"/>
      <c r="G27" s="35">
        <v>6351.92375758031</v>
      </c>
      <c r="H27" s="35"/>
      <c r="I27" s="35"/>
    </row>
    <row r="28" spans="1:9" s="2" customFormat="1" ht="12.75">
      <c r="A28" s="51">
        <v>1972</v>
      </c>
      <c r="B28" s="35"/>
      <c r="C28" s="35"/>
      <c r="D28" s="35">
        <v>8980.57649075561</v>
      </c>
      <c r="E28" s="35"/>
      <c r="F28" s="35"/>
      <c r="G28" s="35">
        <v>6760.57978061415</v>
      </c>
      <c r="H28" s="35"/>
      <c r="I28" s="35"/>
    </row>
    <row r="29" spans="1:9" s="2" customFormat="1" ht="12.75">
      <c r="A29" s="51">
        <v>1973</v>
      </c>
      <c r="B29" s="35"/>
      <c r="C29" s="35"/>
      <c r="D29" s="35">
        <v>9417.75307412703</v>
      </c>
      <c r="E29" s="35"/>
      <c r="F29" s="35"/>
      <c r="G29" s="35">
        <v>7205.58197449943</v>
      </c>
      <c r="H29" s="35"/>
      <c r="I29" s="35"/>
    </row>
    <row r="30" spans="1:9" s="2" customFormat="1" ht="12.75">
      <c r="A30" s="51">
        <v>1974</v>
      </c>
      <c r="B30" s="35"/>
      <c r="C30" s="35"/>
      <c r="D30" s="35">
        <v>9620.2371876758</v>
      </c>
      <c r="E30" s="35"/>
      <c r="F30" s="35"/>
      <c r="G30" s="35">
        <v>7557.87998578866</v>
      </c>
      <c r="H30" s="35"/>
      <c r="I30" s="35"/>
    </row>
    <row r="31" spans="1:9" s="2" customFormat="1" ht="12.75">
      <c r="A31" s="51">
        <v>1975</v>
      </c>
      <c r="B31" s="35"/>
      <c r="C31" s="35"/>
      <c r="D31" s="35">
        <v>9769.94903439134</v>
      </c>
      <c r="E31" s="35"/>
      <c r="F31" s="35"/>
      <c r="G31" s="35">
        <v>7837.57452789773</v>
      </c>
      <c r="H31" s="35"/>
      <c r="I31" s="35"/>
    </row>
    <row r="32" spans="1:9" s="2" customFormat="1" ht="12.75">
      <c r="A32" s="51">
        <v>1976</v>
      </c>
      <c r="B32" s="35"/>
      <c r="C32" s="35"/>
      <c r="D32" s="35">
        <v>9746.1981165476</v>
      </c>
      <c r="E32" s="35"/>
      <c r="F32" s="35"/>
      <c r="G32" s="35">
        <v>7955.70023907869</v>
      </c>
      <c r="H32" s="35"/>
      <c r="I32" s="35"/>
    </row>
    <row r="33" spans="1:9" s="2" customFormat="1" ht="12.75">
      <c r="A33" s="51">
        <v>1977</v>
      </c>
      <c r="B33" s="35"/>
      <c r="C33" s="35"/>
      <c r="D33" s="35">
        <v>10310.7794040895</v>
      </c>
      <c r="E33" s="35"/>
      <c r="F33" s="35"/>
      <c r="G33" s="35">
        <v>8028.53840203903</v>
      </c>
      <c r="H33" s="35"/>
      <c r="I33" s="35"/>
    </row>
    <row r="34" spans="1:9" s="2" customFormat="1" ht="12.75">
      <c r="A34" s="51">
        <v>1978</v>
      </c>
      <c r="B34" s="35"/>
      <c r="C34" s="35"/>
      <c r="D34" s="35">
        <v>10524.8639640898</v>
      </c>
      <c r="E34" s="35"/>
      <c r="F34" s="35"/>
      <c r="G34" s="35">
        <v>8246.43429882992</v>
      </c>
      <c r="H34" s="35"/>
      <c r="I34" s="35"/>
    </row>
    <row r="35" spans="1:9" s="2" customFormat="1" ht="12.75">
      <c r="A35" s="51">
        <v>1979</v>
      </c>
      <c r="B35" s="35"/>
      <c r="C35" s="35"/>
      <c r="D35" s="35">
        <v>10521.0345422305</v>
      </c>
      <c r="E35" s="35"/>
      <c r="F35" s="35"/>
      <c r="G35" s="35">
        <v>8018.69518753025</v>
      </c>
      <c r="H35" s="35"/>
      <c r="I35" s="35"/>
    </row>
    <row r="36" spans="1:9" s="2" customFormat="1" ht="12.75">
      <c r="A36" s="51">
        <v>1980</v>
      </c>
      <c r="B36" s="35"/>
      <c r="C36" s="35"/>
      <c r="D36" s="35">
        <v>10614.3377279204</v>
      </c>
      <c r="E36" s="35"/>
      <c r="F36" s="35"/>
      <c r="G36" s="35">
        <v>7745.82135506487</v>
      </c>
      <c r="H36" s="35"/>
      <c r="I36" s="35"/>
    </row>
    <row r="37" spans="1:9" s="2" customFormat="1" ht="12.75">
      <c r="A37" s="51">
        <v>1981</v>
      </c>
      <c r="B37" s="35"/>
      <c r="C37" s="35"/>
      <c r="D37" s="35">
        <v>10688.5623181579</v>
      </c>
      <c r="E37" s="35"/>
      <c r="F37" s="35"/>
      <c r="G37" s="35">
        <v>7267.24766869718</v>
      </c>
      <c r="H37" s="35"/>
      <c r="I37" s="35"/>
    </row>
    <row r="38" spans="1:9" s="2" customFormat="1" ht="12.75">
      <c r="A38" s="51">
        <v>1982</v>
      </c>
      <c r="B38" s="35"/>
      <c r="C38" s="35"/>
      <c r="D38" s="35">
        <v>11080.1493837055</v>
      </c>
      <c r="E38" s="35"/>
      <c r="F38" s="35"/>
      <c r="G38" s="35">
        <v>7136.35167877025</v>
      </c>
      <c r="H38" s="35"/>
      <c r="I38" s="35"/>
    </row>
    <row r="39" spans="1:9" s="2" customFormat="1" ht="12.75">
      <c r="A39" s="51">
        <v>1983</v>
      </c>
      <c r="B39" s="35"/>
      <c r="C39" s="35"/>
      <c r="D39" s="35">
        <v>10982.8625670242</v>
      </c>
      <c r="E39" s="35"/>
      <c r="F39" s="35"/>
      <c r="G39" s="35">
        <v>7418.86874285076</v>
      </c>
      <c r="H39" s="35"/>
      <c r="I39" s="35"/>
    </row>
    <row r="40" spans="1:9" s="2" customFormat="1" ht="12.75">
      <c r="A40" s="51">
        <v>1984</v>
      </c>
      <c r="B40" s="35"/>
      <c r="C40" s="35"/>
      <c r="D40" s="35">
        <v>11292.8920653738</v>
      </c>
      <c r="E40" s="35"/>
      <c r="F40" s="35"/>
      <c r="G40" s="35">
        <v>7625.183129437</v>
      </c>
      <c r="H40" s="35"/>
      <c r="I40" s="35"/>
    </row>
    <row r="41" spans="1:9" s="2" customFormat="1" ht="12.75">
      <c r="A41" s="51">
        <v>1985</v>
      </c>
      <c r="B41" s="35"/>
      <c r="C41" s="35"/>
      <c r="D41" s="35">
        <v>11035.2896634328</v>
      </c>
      <c r="E41" s="35"/>
      <c r="F41" s="35"/>
      <c r="G41" s="35">
        <v>7638.56620158175</v>
      </c>
      <c r="H41" s="35"/>
      <c r="I41" s="35"/>
    </row>
    <row r="42" spans="1:9" s="2" customFormat="1" ht="12.75">
      <c r="A42" s="51">
        <v>1986</v>
      </c>
      <c r="B42" s="35"/>
      <c r="C42" s="35"/>
      <c r="D42" s="35">
        <v>11275.4736869585</v>
      </c>
      <c r="E42" s="35"/>
      <c r="F42" s="35"/>
      <c r="G42" s="35">
        <v>7822.26306585683</v>
      </c>
      <c r="H42" s="35"/>
      <c r="I42" s="35"/>
    </row>
    <row r="43" spans="1:9" s="2" customFormat="1" ht="12.75">
      <c r="A43" s="51">
        <v>1987</v>
      </c>
      <c r="B43" s="35"/>
      <c r="C43" s="35"/>
      <c r="D43" s="35">
        <v>11469.1730627265</v>
      </c>
      <c r="E43" s="35"/>
      <c r="F43" s="35"/>
      <c r="G43" s="35">
        <v>7669.00718943013</v>
      </c>
      <c r="H43" s="35"/>
      <c r="I43" s="35"/>
    </row>
    <row r="44" spans="1:9" s="2" customFormat="1" ht="12.75">
      <c r="A44" s="51">
        <v>1988</v>
      </c>
      <c r="B44" s="35"/>
      <c r="C44" s="35"/>
      <c r="D44" s="35">
        <v>11833.7629950094</v>
      </c>
      <c r="E44" s="35"/>
      <c r="F44" s="35"/>
      <c r="G44" s="35">
        <v>7812.30717051549</v>
      </c>
      <c r="H44" s="35"/>
      <c r="I44" s="35"/>
    </row>
    <row r="45" spans="1:9" s="2" customFormat="1" ht="12.75">
      <c r="A45" s="51">
        <v>1989</v>
      </c>
      <c r="B45" s="35">
        <v>14103.3106000251</v>
      </c>
      <c r="C45" s="35">
        <v>9929.31628475235</v>
      </c>
      <c r="D45" s="35">
        <v>11618.2256285653</v>
      </c>
      <c r="E45" s="35">
        <v>9857.9634927659</v>
      </c>
      <c r="F45" s="35">
        <v>11204.0182085564</v>
      </c>
      <c r="G45" s="35">
        <v>7670.161598128</v>
      </c>
      <c r="H45" s="35">
        <v>11280.2823028821</v>
      </c>
      <c r="I45" s="35">
        <v>15755.4751711352</v>
      </c>
    </row>
    <row r="46" spans="1:16" s="2" customFormat="1" ht="12.75">
      <c r="A46" s="51">
        <v>1990</v>
      </c>
      <c r="B46" s="35">
        <v>13940.5976235761</v>
      </c>
      <c r="C46" s="35">
        <v>9111.19549873988</v>
      </c>
      <c r="D46" s="35">
        <v>10870.7667018877</v>
      </c>
      <c r="E46" s="35">
        <v>10153.1009409325</v>
      </c>
      <c r="F46" s="35">
        <v>10795.4690164836</v>
      </c>
      <c r="G46" s="35">
        <v>6900.41573564913</v>
      </c>
      <c r="H46" s="35">
        <v>10960.7534056481</v>
      </c>
      <c r="I46" s="35">
        <v>14448.5393293898</v>
      </c>
      <c r="J46" s="2">
        <f>(SUMPRODUCT(B46:I46,population_sec!B46:I46)+SUMPRODUCT(gdp_pc_sec!B46:C46,population_sec!B46:C46))/(SUM(population_sec!B46:I46)+SUM(population_sec!B46:C46))</f>
        <v>9315.838246809912</v>
      </c>
      <c r="L46" s="16">
        <f>I46/gdp_pc_oecd!Q46</f>
        <v>0.716126741079224</v>
      </c>
      <c r="M46" s="16">
        <f>I46/gdp_pc_oecd!R46</f>
        <v>0.78837713768573</v>
      </c>
      <c r="O46" s="2">
        <f>I46/AVERAGE(gdp_pc_oecd!B46:P46)</f>
        <v>0.7117921281393359</v>
      </c>
      <c r="P46" s="16">
        <f>I46/(SUM(gdp_pc_oecd!B46:P46)+SUM(B46:I46)+SUM(gdp_pc_sec!B46:C46))*25</f>
        <v>0.8731237196133649</v>
      </c>
    </row>
    <row r="47" spans="1:16" s="2" customFormat="1" ht="12.75">
      <c r="A47" s="51">
        <v>1991</v>
      </c>
      <c r="B47" s="35">
        <v>12326.6135148158</v>
      </c>
      <c r="C47" s="35">
        <v>8224.84159474889</v>
      </c>
      <c r="D47" s="35">
        <v>9583.93049721301</v>
      </c>
      <c r="E47" s="35">
        <v>9127.47319962886</v>
      </c>
      <c r="F47" s="35">
        <v>10162.301960825</v>
      </c>
      <c r="G47" s="35">
        <v>6393.86721834794</v>
      </c>
      <c r="H47" s="35">
        <v>9330.73946503897</v>
      </c>
      <c r="I47" s="35">
        <v>13176.2884825505</v>
      </c>
      <c r="J47" s="2">
        <f>(SUMPRODUCT(B47:I47,population_sec!B47:I47)+SUMPRODUCT(gdp_pc_sec!B47:C47,population_sec!B47:C47))/(SUM(population_sec!B47:I47)+SUM(population_sec!B47:C47))</f>
        <v>8422.441570384284</v>
      </c>
      <c r="L47" s="16">
        <f>I47/gdp_pc_oecd!Q47</f>
        <v>0.6472883769628306</v>
      </c>
      <c r="M47" s="16">
        <f>I47/gdp_pc_oecd!R47</f>
        <v>0.7189283782487897</v>
      </c>
      <c r="O47" s="2">
        <f>I47/AVERAGE(gdp_pc_oecd!B47:P47)</f>
        <v>0.641213098346248</v>
      </c>
      <c r="P47" s="16">
        <f>I47/(SUM(gdp_pc_oecd!B47:P47)+SUM(B47:I47)+SUM(gdp_pc_sec!B47:C47))*25</f>
        <v>0.805690970322658</v>
      </c>
    </row>
    <row r="48" spans="1:16" s="2" customFormat="1" ht="12.75">
      <c r="A48" s="51">
        <v>1992</v>
      </c>
      <c r="B48" s="35">
        <v>12251.584958218</v>
      </c>
      <c r="C48" s="35">
        <v>7164.32338806715</v>
      </c>
      <c r="D48" s="35">
        <v>9304.67357530889</v>
      </c>
      <c r="E48" s="35">
        <v>6021.42301938414</v>
      </c>
      <c r="F48" s="35">
        <v>8006.83336417231</v>
      </c>
      <c r="G48" s="35">
        <v>6534.60302823218</v>
      </c>
      <c r="H48" s="35">
        <v>8702.00922472532</v>
      </c>
      <c r="I48" s="35">
        <v>12466.9425758913</v>
      </c>
      <c r="J48" s="2">
        <f>(SUMPRODUCT(B48:I48,population_sec!B48:I48)+SUMPRODUCT(gdp_pc_sec!B48:C48,population_sec!B48:C48))/(SUM(population_sec!B48:I48)+SUM(population_sec!B48:C48))</f>
        <v>8157.1161743523535</v>
      </c>
      <c r="L48" s="16">
        <f>I48/gdp_pc_oecd!Q48</f>
        <v>0.6081197028839328</v>
      </c>
      <c r="M48" s="16">
        <f>I48/gdp_pc_oecd!R48</f>
        <v>0.6772236476007204</v>
      </c>
      <c r="O48" s="2">
        <f>I48/AVERAGE(gdp_pc_oecd!B48:P48)</f>
        <v>0.6047336342635623</v>
      </c>
      <c r="P48" s="16">
        <f>I48/(SUM(gdp_pc_oecd!B48:P48)+SUM(B48:I48)+SUM(gdp_pc_sec!B48:C48))*25</f>
        <v>0.772124409655065</v>
      </c>
    </row>
    <row r="49" spans="1:16" s="2" customFormat="1" ht="12.75">
      <c r="A49" s="51">
        <v>1993</v>
      </c>
      <c r="B49" s="35">
        <v>12246.0598114817</v>
      </c>
      <c r="C49" s="35">
        <v>6681.83659216012</v>
      </c>
      <c r="D49" s="35">
        <v>9268.68763651604</v>
      </c>
      <c r="E49" s="35">
        <v>5208.30239604788</v>
      </c>
      <c r="F49" s="35">
        <v>6736.60223114889</v>
      </c>
      <c r="G49" s="35">
        <v>6761.54117153787</v>
      </c>
      <c r="H49" s="35">
        <v>8833.0013153598</v>
      </c>
      <c r="I49" s="35">
        <v>12799.9342454898</v>
      </c>
      <c r="J49" s="2">
        <f>(SUMPRODUCT(B49:I49,population_sec!B49:I49)+SUMPRODUCT(gdp_pc_sec!B49:C49,population_sec!B49:C49))/(SUM(population_sec!B49:I49)+SUM(population_sec!B49:C49))</f>
        <v>8186.371062575376</v>
      </c>
      <c r="L49" s="16">
        <f>I49/gdp_pc_oecd!Q49</f>
        <v>0.6296266896308463</v>
      </c>
      <c r="M49" s="16">
        <f>I49/gdp_pc_oecd!R49</f>
        <v>0.7002796615071063</v>
      </c>
      <c r="O49" s="2">
        <f>I49/AVERAGE(gdp_pc_oecd!B49:P49)</f>
        <v>0.6237580690815253</v>
      </c>
      <c r="P49" s="16">
        <f>I49/(SUM(gdp_pc_oecd!B49:P49)+SUM(B49:I49)+SUM(gdp_pc_sec!B49:C49))*25</f>
        <v>0.7990898547970595</v>
      </c>
    </row>
    <row r="50" spans="1:16" s="2" customFormat="1" ht="12.75">
      <c r="A50" s="51">
        <v>1994</v>
      </c>
      <c r="B50" s="35">
        <v>12512.7211734619</v>
      </c>
      <c r="C50" s="35">
        <v>6626.54388416121</v>
      </c>
      <c r="D50" s="35">
        <v>9556.9298205033</v>
      </c>
      <c r="E50" s="35">
        <v>5310.18278011013</v>
      </c>
      <c r="F50" s="35">
        <v>6095.10189792829</v>
      </c>
      <c r="G50" s="35">
        <v>7104.28474407529</v>
      </c>
      <c r="H50" s="35">
        <v>9343.07440740905</v>
      </c>
      <c r="I50" s="35">
        <v>13425.649097054</v>
      </c>
      <c r="J50" s="2">
        <f>(SUMPRODUCT(B50:I50,population_sec!B50:I50)+SUMPRODUCT(gdp_pc_sec!B50:C50,population_sec!B50:C50))/(SUM(population_sec!B50:I50)+SUM(population_sec!B50:C50))</f>
        <v>8470.813340409342</v>
      </c>
      <c r="L50" s="16">
        <f>I50/gdp_pc_oecd!Q50</f>
        <v>0.6449566291474572</v>
      </c>
      <c r="M50" s="16">
        <f>I50/gdp_pc_oecd!R50</f>
        <v>0.716576211669486</v>
      </c>
      <c r="O50" s="2">
        <f>I50/AVERAGE(gdp_pc_oecd!B50:P50)</f>
        <v>0.6369499841842395</v>
      </c>
      <c r="P50" s="16">
        <f>I50/(SUM(gdp_pc_oecd!B50:P50)+SUM(B50:I50)+SUM(gdp_pc_sec!B50:C50))*25</f>
        <v>0.8161078214267345</v>
      </c>
    </row>
    <row r="51" spans="1:16" s="2" customFormat="1" ht="12.75">
      <c r="A51" s="51">
        <v>1995</v>
      </c>
      <c r="B51" s="35">
        <v>13263.3021536034</v>
      </c>
      <c r="C51" s="35">
        <v>6983.87121037408</v>
      </c>
      <c r="D51" s="35">
        <v>9715.14777325038</v>
      </c>
      <c r="E51" s="35">
        <v>5329.03373141583</v>
      </c>
      <c r="F51" s="35">
        <v>6312.39549320513</v>
      </c>
      <c r="G51" s="35">
        <v>7587.86167115232</v>
      </c>
      <c r="H51" s="35">
        <v>9858.9171391146</v>
      </c>
      <c r="I51" s="35">
        <v>13942.4810172082</v>
      </c>
      <c r="J51" s="2">
        <f>(SUMPRODUCT(B51:I51,population_sec!B51:I51)+SUMPRODUCT(gdp_pc_sec!B51:C51,population_sec!B51:C51))/(SUM(population_sec!B51:I51)+SUM(population_sec!B51:C51))</f>
        <v>8923.640382975786</v>
      </c>
      <c r="L51" s="16">
        <f>I51/gdp_pc_oecd!Q51</f>
        <v>0.6557266683452478</v>
      </c>
      <c r="M51" s="16">
        <f>I51/gdp_pc_oecd!R51</f>
        <v>0.7266131928303485</v>
      </c>
      <c r="O51" s="2">
        <f>I51/AVERAGE(gdp_pc_oecd!B51:P51)</f>
        <v>0.6457547775615242</v>
      </c>
      <c r="P51" s="16">
        <f>I51/(SUM(gdp_pc_oecd!B51:P51)+SUM(B51:I51)+SUM(gdp_pc_sec!B51:C51))*25</f>
        <v>0.8232898713239284</v>
      </c>
    </row>
    <row r="52" spans="1:16" s="2" customFormat="1" ht="12.75">
      <c r="A52" s="51">
        <v>1996</v>
      </c>
      <c r="B52" s="35">
        <v>13849.0555339329</v>
      </c>
      <c r="C52" s="35">
        <v>7326.45938713421</v>
      </c>
      <c r="D52" s="35">
        <v>9866.65433573503</v>
      </c>
      <c r="E52" s="35">
        <v>5563.78009596794</v>
      </c>
      <c r="F52" s="35">
        <v>6539.57187470016</v>
      </c>
      <c r="G52" s="35">
        <v>8039.25345139864</v>
      </c>
      <c r="H52" s="35">
        <v>10442.2820317941</v>
      </c>
      <c r="I52" s="35">
        <v>14389.1163777343</v>
      </c>
      <c r="J52" s="2">
        <f>(SUMPRODUCT(B52:I52,population_sec!B52:I52)+SUMPRODUCT(gdp_pc_sec!B52:C52,population_sec!B52:C52))/(SUM(population_sec!B52:I52)+SUM(population_sec!B52:C52))</f>
        <v>9339.909314760587</v>
      </c>
      <c r="L52" s="16">
        <f>I52/gdp_pc_oecd!Q52</f>
        <v>0.6674192643005992</v>
      </c>
      <c r="M52" s="16">
        <f>I52/gdp_pc_oecd!R52</f>
        <v>0.737499840798611</v>
      </c>
      <c r="O52" s="2">
        <f>I52/AVERAGE(gdp_pc_oecd!B52:P52)</f>
        <v>0.6526909503897074</v>
      </c>
      <c r="P52" s="16">
        <f>I52/(SUM(gdp_pc_oecd!B52:P52)+SUM(B52:I52)+SUM(gdp_pc_sec!B52:C52))*25</f>
        <v>0.8293594617498774</v>
      </c>
    </row>
    <row r="53" spans="1:16" s="2" customFormat="1" ht="12.75">
      <c r="A53" s="51">
        <v>1997</v>
      </c>
      <c r="B53" s="35">
        <v>13758.4619974858</v>
      </c>
      <c r="C53" s="35">
        <v>8107.77371089215</v>
      </c>
      <c r="D53" s="35">
        <v>10346.9959733179</v>
      </c>
      <c r="E53" s="35">
        <v>6104.74186948281</v>
      </c>
      <c r="F53" s="35">
        <v>7037.05333327029</v>
      </c>
      <c r="G53" s="35">
        <v>8582.92507838752</v>
      </c>
      <c r="H53" s="35">
        <v>10902.6960030845</v>
      </c>
      <c r="I53" s="35">
        <v>15016.0041737808</v>
      </c>
      <c r="J53" s="2">
        <f>(SUMPRODUCT(B53:I53,population_sec!B53:I53)+SUMPRODUCT(gdp_pc_sec!B53:C53,population_sec!B53:C53))/(SUM(population_sec!B53:I53)+SUM(population_sec!B53:C53))</f>
        <v>9785.037763284181</v>
      </c>
      <c r="L53" s="16">
        <f>I53/gdp_pc_oecd!Q53</f>
        <v>0.6807374452397031</v>
      </c>
      <c r="M53" s="16">
        <f>I53/gdp_pc_oecd!R53</f>
        <v>0.7505735510039815</v>
      </c>
      <c r="O53" s="2">
        <f>I53/AVERAGE(gdp_pc_oecd!B53:P53)</f>
        <v>0.6569603775427141</v>
      </c>
      <c r="P53" s="16">
        <f>I53/(SUM(gdp_pc_oecd!B53:P53)+SUM(B53:I53)+SUM(gdp_pc_sec!B53:C53))*25</f>
        <v>0.8333168575691617</v>
      </c>
    </row>
    <row r="54" spans="1:16" s="2" customFormat="1" ht="12.75">
      <c r="A54" s="51">
        <v>1998</v>
      </c>
      <c r="B54" s="35">
        <v>13628.8402584176</v>
      </c>
      <c r="C54" s="35">
        <v>8535.66183732066</v>
      </c>
      <c r="D54" s="35">
        <v>10885.4778697833</v>
      </c>
      <c r="E54" s="35">
        <v>6404.0996737717</v>
      </c>
      <c r="F54" s="35">
        <v>7416.92112059653</v>
      </c>
      <c r="G54" s="35">
        <v>8996.80173471363</v>
      </c>
      <c r="H54" s="35">
        <v>11342.5681950303</v>
      </c>
      <c r="I54" s="35">
        <v>15565.9014454288</v>
      </c>
      <c r="J54" s="2">
        <f>(SUMPRODUCT(B54:I54,population_sec!B54:I54)+SUMPRODUCT(gdp_pc_sec!B54:C54,population_sec!B54:C54))/(SUM(population_sec!B54:I54)+SUM(population_sec!B54:C54))</f>
        <v>10145.474143417694</v>
      </c>
      <c r="L54" s="16">
        <f>I54/gdp_pc_oecd!Q54</f>
        <v>0.6870545711184871</v>
      </c>
      <c r="M54" s="16">
        <f>I54/gdp_pc_oecd!R54</f>
        <v>0.7567539571960037</v>
      </c>
      <c r="O54" s="2">
        <f>I54/AVERAGE(gdp_pc_oecd!B54:P54)</f>
        <v>0.6572005142293456</v>
      </c>
      <c r="P54" s="16">
        <f>I54/(SUM(gdp_pc_oecd!B54:P54)+SUM(B54:I54)+SUM(gdp_pc_sec!B54:C54))*25</f>
        <v>0.8335897984814594</v>
      </c>
    </row>
    <row r="55" spans="1:16" s="2" customFormat="1" ht="12.75">
      <c r="A55" s="51">
        <v>1999</v>
      </c>
      <c r="B55" s="35">
        <v>13705.9068302413</v>
      </c>
      <c r="C55" s="35">
        <v>8535.52291464774</v>
      </c>
      <c r="D55" s="35">
        <v>11380.3953200156</v>
      </c>
      <c r="E55" s="35">
        <v>6531.18597055802</v>
      </c>
      <c r="F55" s="35">
        <v>7727.95292482192</v>
      </c>
      <c r="G55" s="35">
        <v>9362.5580026064</v>
      </c>
      <c r="H55" s="35">
        <v>11492.2512980852</v>
      </c>
      <c r="I55" s="35">
        <v>16342.8158490187</v>
      </c>
      <c r="J55" s="2">
        <f>(SUMPRODUCT(B55:I55,population_sec!B55:I55)+SUMPRODUCT(gdp_pc_sec!B55:C55,population_sec!B55:C55))/(SUM(population_sec!B55:I55)+SUM(population_sec!B55:C55))</f>
        <v>10471.830360538024</v>
      </c>
      <c r="L55" s="16">
        <f>I55/gdp_pc_oecd!Q55</f>
        <v>0.7029211969758878</v>
      </c>
      <c r="M55" s="16">
        <f>I55/gdp_pc_oecd!R55</f>
        <v>0.7736393323186124</v>
      </c>
      <c r="O55" s="2">
        <f>I55/AVERAGE(gdp_pc_oecd!B55:P55)</f>
        <v>0.6648267345618845</v>
      </c>
      <c r="P55" s="16">
        <f>I55/(SUM(gdp_pc_oecd!B55:P55)+SUM(B55:I55)+SUM(gdp_pc_sec!B55:C55))*25</f>
        <v>0.8447468634650814</v>
      </c>
    </row>
    <row r="56" spans="1:16" s="2" customFormat="1" ht="12.75">
      <c r="A56" s="51">
        <v>2000</v>
      </c>
      <c r="B56" s="35">
        <v>14164.0783610247</v>
      </c>
      <c r="C56" s="35">
        <v>9195.98418855509</v>
      </c>
      <c r="D56" s="35">
        <v>12013.077092715</v>
      </c>
      <c r="E56" s="35">
        <v>6958.61442771918</v>
      </c>
      <c r="F56" s="35">
        <v>8044.96630427969</v>
      </c>
      <c r="G56" s="35">
        <v>9738.26186303749</v>
      </c>
      <c r="H56" s="35">
        <v>11710.537360068</v>
      </c>
      <c r="I56" s="35">
        <v>17074.4156769251</v>
      </c>
      <c r="J56" s="2">
        <f>(SUMPRODUCT(B56:I56,population_sec!B56:I56)+SUMPRODUCT(gdp_pc_sec!B56:C56,population_sec!B56:C56))/(SUM(population_sec!B56:I56)+SUM(population_sec!B56:C56))</f>
        <v>10903.310054614216</v>
      </c>
      <c r="L56" s="16">
        <f>I56/gdp_pc_oecd!Q56</f>
        <v>0.7108733262380812</v>
      </c>
      <c r="M56" s="16">
        <f>I56/gdp_pc_oecd!R56</f>
        <v>0.7816384063842501</v>
      </c>
      <c r="O56" s="2">
        <f>I56/AVERAGE(gdp_pc_oecd!B56:P56)</f>
        <v>0.665622454143295</v>
      </c>
      <c r="P56" s="16">
        <f>I56/(SUM(gdp_pc_oecd!B56:P56)+SUM(B56:I56)+SUM(gdp_pc_sec!B56:C56))*25</f>
        <v>0.8452426003555277</v>
      </c>
    </row>
    <row r="57" spans="1:16" s="2" customFormat="1" ht="12.75">
      <c r="A57" s="51">
        <v>2001</v>
      </c>
      <c r="B57" s="35">
        <v>14610.834125929</v>
      </c>
      <c r="C57" s="35">
        <v>9711.25522527549</v>
      </c>
      <c r="D57" s="35">
        <v>12517.3451833893</v>
      </c>
      <c r="E57" s="35">
        <v>7549.54334846911</v>
      </c>
      <c r="F57" s="35">
        <v>8543.96146054921</v>
      </c>
      <c r="G57" s="35">
        <v>9842.78665109901</v>
      </c>
      <c r="H57" s="35">
        <v>12102.2379115766</v>
      </c>
      <c r="I57" s="35">
        <v>17530.7690229798</v>
      </c>
      <c r="J57" s="2">
        <f>(SUMPRODUCT(B57:I57,population_sec!B57:I57)+SUMPRODUCT(gdp_pc_sec!B57:C57,population_sec!B57:C57))/(SUM(population_sec!B57:I57)+SUM(population_sec!B57:C57))</f>
        <v>11185.95642426313</v>
      </c>
      <c r="L57" s="16">
        <f>I57/gdp_pc_oecd!Q57</f>
        <v>0.7193952813733</v>
      </c>
      <c r="M57" s="16">
        <f>I57/gdp_pc_oecd!R57</f>
        <v>0.7900393093977506</v>
      </c>
      <c r="O57" s="2">
        <f>I57/AVERAGE(gdp_pc_oecd!B57:P57)</f>
        <v>0.6739090858768125</v>
      </c>
      <c r="P57" s="16">
        <f>I57/(SUM(gdp_pc_oecd!B57:P57)+SUM(B57:I57)+SUM(gdp_pc_sec!B57:C57))*25</f>
        <v>0.8521306111226652</v>
      </c>
    </row>
    <row r="58" spans="1:16" s="2" customFormat="1" ht="12.75">
      <c r="A58" s="51">
        <v>2002</v>
      </c>
      <c r="B58" s="35">
        <v>14903.6178824912</v>
      </c>
      <c r="C58" s="35">
        <v>10202.4712308655</v>
      </c>
      <c r="D58" s="35">
        <v>12978.0705892871</v>
      </c>
      <c r="E58" s="35">
        <v>7989.84294285801</v>
      </c>
      <c r="F58" s="35">
        <v>8942.81813604029</v>
      </c>
      <c r="G58" s="35">
        <v>9970.31102446745</v>
      </c>
      <c r="H58" s="35">
        <v>12644.237833128</v>
      </c>
      <c r="I58" s="35">
        <v>18029.9043469997</v>
      </c>
      <c r="J58" s="2">
        <f>(SUMPRODUCT(B58:I58,population_sec!B58:I58)+SUMPRODUCT(gdp_pc_sec!B58:C58,population_sec!B58:C58))/(SUM(population_sec!B58:I58)+SUM(population_sec!B58:C58))</f>
        <v>11453.186569928223</v>
      </c>
      <c r="L58" s="16">
        <f>I58/gdp_pc_oecd!Q58</f>
        <v>0.7334805046779488</v>
      </c>
      <c r="M58" s="16">
        <f>I58/gdp_pc_oecd!R58</f>
        <v>0.804287700006404</v>
      </c>
      <c r="O58" s="2">
        <f>I58/AVERAGE(gdp_pc_oecd!B58:P58)</f>
        <v>0.6840323463629885</v>
      </c>
      <c r="P58" s="16">
        <f>I58/(SUM(gdp_pc_oecd!B58:P58)+SUM(B58:I58)+SUM(gdp_pc_sec!B58:C58))*25</f>
        <v>0.8616949114150686</v>
      </c>
    </row>
    <row r="59" spans="1:16" s="35" customFormat="1" ht="12.75">
      <c r="A59" s="51">
        <v>2003</v>
      </c>
      <c r="B59" s="35">
        <v>15284.8977796158</v>
      </c>
      <c r="C59" s="35">
        <v>10705.2586054545</v>
      </c>
      <c r="D59" s="35">
        <v>13395.2327050045</v>
      </c>
      <c r="E59" s="35">
        <v>8533.1678699415</v>
      </c>
      <c r="F59" s="35">
        <v>9555.80364065956</v>
      </c>
      <c r="G59" s="35">
        <v>10302.4529281503</v>
      </c>
      <c r="H59" s="35">
        <v>13113.644716187</v>
      </c>
      <c r="I59" s="35">
        <v>18382.2843902801</v>
      </c>
      <c r="J59" s="2">
        <f>(SUMPRODUCT(B59:I59,population_sec!B59:I59)+SUMPRODUCT(gdp_pc_sec!B59:C59,population_sec!B59:C59))/(SUM(population_sec!B59:I59)+SUM(population_sec!B59:C59))</f>
        <v>11836.100298418585</v>
      </c>
      <c r="K59" s="2"/>
      <c r="L59" s="16">
        <f>I59/gdp_pc_oecd!Q59</f>
        <v>0.7437483613286646</v>
      </c>
      <c r="M59" s="16">
        <f>I59/gdp_pc_oecd!R59</f>
        <v>0.81345132640015</v>
      </c>
      <c r="O59" s="2">
        <f>I59/AVERAGE(gdp_pc_oecd!B59:P59)</f>
        <v>0.6935764096828988</v>
      </c>
      <c r="P59" s="16">
        <f>I59/(SUM(gdp_pc_oecd!B59:P59)+SUM(B59:I59)+SUM(gdp_pc_sec!B59:C59))*25</f>
        <v>0.8684607057589139</v>
      </c>
    </row>
    <row r="60" s="2" customFormat="1" ht="12.75">
      <c r="A60" s="51"/>
    </row>
    <row r="61" s="2" customFormat="1" ht="12.75">
      <c r="A61" s="51"/>
    </row>
    <row r="62" s="2" customFormat="1" ht="12.75">
      <c r="A62" s="2" t="s">
        <v>731</v>
      </c>
    </row>
  </sheetData>
  <printOptions/>
  <pageMargins left="0.7875" right="0.7875" top="0.7875" bottom="0.7875" header="0.5" footer="0.5"/>
  <pageSetup fitToHeight="0"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1:J62"/>
  <sheetViews>
    <sheetView workbookViewId="0" topLeftCell="A22">
      <selection activeCell="C58" sqref="C58"/>
    </sheetView>
  </sheetViews>
  <sheetFormatPr defaultColWidth="9.140625" defaultRowHeight="12.75"/>
  <cols>
    <col min="1" max="6" width="9.00390625" style="1" customWidth="1"/>
    <col min="7" max="7" width="9.8515625" style="1" customWidth="1"/>
    <col min="8" max="16384" width="9.00390625" style="1" customWidth="1"/>
  </cols>
  <sheetData>
    <row r="1" spans="1:10" s="2" customFormat="1" ht="12.75">
      <c r="A1" s="51" t="s">
        <v>732</v>
      </c>
      <c r="B1" s="35"/>
      <c r="C1" s="35"/>
      <c r="D1" s="35"/>
      <c r="E1" s="35"/>
      <c r="F1" s="35"/>
      <c r="G1" s="35"/>
      <c r="H1" s="35"/>
      <c r="I1" s="35"/>
      <c r="J1" s="35"/>
    </row>
    <row r="2" spans="1:10" s="2" customFormat="1" ht="12.75">
      <c r="A2" s="53" t="s">
        <v>733</v>
      </c>
      <c r="B2" s="35"/>
      <c r="C2" s="35"/>
      <c r="D2" s="35"/>
      <c r="E2" s="35"/>
      <c r="F2" s="35"/>
      <c r="G2" s="35"/>
      <c r="H2" s="35"/>
      <c r="I2" s="35"/>
      <c r="J2" s="35"/>
    </row>
    <row r="3" spans="1:10" s="2" customFormat="1" ht="12.75">
      <c r="A3" s="56"/>
      <c r="B3" s="58" t="s">
        <v>734</v>
      </c>
      <c r="C3" s="58" t="s">
        <v>735</v>
      </c>
      <c r="D3" s="58"/>
      <c r="E3" s="58"/>
      <c r="F3" s="58"/>
      <c r="G3" s="58"/>
      <c r="H3" s="58"/>
      <c r="I3" s="58"/>
      <c r="J3" s="58"/>
    </row>
    <row r="4" spans="1:10" s="2" customFormat="1" ht="12.75">
      <c r="A4" s="56"/>
      <c r="B4" s="58"/>
      <c r="C4" s="58"/>
      <c r="D4" s="58"/>
      <c r="E4" s="58"/>
      <c r="F4" s="58"/>
      <c r="G4" s="58"/>
      <c r="H4" s="58"/>
      <c r="I4" s="58"/>
      <c r="J4" s="58"/>
    </row>
    <row r="5" spans="1:10" s="2" customFormat="1" ht="12.75">
      <c r="A5" s="54"/>
      <c r="B5" s="55" t="s">
        <v>736</v>
      </c>
      <c r="C5" s="55" t="s">
        <v>737</v>
      </c>
      <c r="D5" s="58"/>
      <c r="E5" s="58"/>
      <c r="F5" s="58"/>
      <c r="G5" s="58"/>
      <c r="H5" s="58"/>
      <c r="I5" s="58"/>
      <c r="J5" s="58"/>
    </row>
    <row r="6" spans="1:10" s="2" customFormat="1" ht="12.75">
      <c r="A6" s="59">
        <v>1950</v>
      </c>
      <c r="B6" s="35"/>
      <c r="C6" s="35"/>
      <c r="D6" s="35"/>
      <c r="E6" s="35"/>
      <c r="F6" s="35"/>
      <c r="G6" s="35"/>
      <c r="H6" s="35"/>
      <c r="I6" s="35"/>
      <c r="J6" s="35"/>
    </row>
    <row r="7" spans="1:10" s="2" customFormat="1" ht="12.75">
      <c r="A7" s="59">
        <v>1951</v>
      </c>
      <c r="B7" s="35"/>
      <c r="C7" s="35"/>
      <c r="D7" s="35"/>
      <c r="E7" s="35"/>
      <c r="F7" s="35"/>
      <c r="G7" s="35"/>
      <c r="H7" s="35"/>
      <c r="I7" s="35"/>
      <c r="J7" s="35"/>
    </row>
    <row r="8" spans="1:10" s="2" customFormat="1" ht="12.75">
      <c r="A8" s="59">
        <v>1952</v>
      </c>
      <c r="B8" s="35"/>
      <c r="C8" s="35"/>
      <c r="D8" s="35"/>
      <c r="E8" s="35"/>
      <c r="F8" s="35"/>
      <c r="G8" s="35"/>
      <c r="H8" s="35"/>
      <c r="I8" s="35"/>
      <c r="J8" s="35"/>
    </row>
    <row r="9" spans="1:10" s="2" customFormat="1" ht="12.75">
      <c r="A9" s="59">
        <v>1953</v>
      </c>
      <c r="B9" s="35"/>
      <c r="C9" s="35"/>
      <c r="D9" s="35"/>
      <c r="E9" s="35"/>
      <c r="F9" s="35"/>
      <c r="G9" s="35"/>
      <c r="H9" s="35"/>
      <c r="I9" s="35"/>
      <c r="J9" s="35"/>
    </row>
    <row r="10" spans="1:10" s="2" customFormat="1" ht="12.75">
      <c r="A10" s="59">
        <v>1954</v>
      </c>
      <c r="B10" s="35"/>
      <c r="C10" s="35"/>
      <c r="D10" s="35"/>
      <c r="E10" s="35"/>
      <c r="F10" s="35"/>
      <c r="G10" s="35"/>
      <c r="H10" s="35"/>
      <c r="I10" s="35"/>
      <c r="J10" s="35"/>
    </row>
    <row r="11" spans="1:10" s="2" customFormat="1" ht="12.75">
      <c r="A11" s="59">
        <v>1955</v>
      </c>
      <c r="B11" s="35"/>
      <c r="C11" s="35"/>
      <c r="D11" s="35"/>
      <c r="E11" s="35"/>
      <c r="F11" s="35"/>
      <c r="G11" s="35"/>
      <c r="H11" s="35"/>
      <c r="I11" s="35"/>
      <c r="J11" s="35"/>
    </row>
    <row r="12" spans="1:10" s="2" customFormat="1" ht="12.75">
      <c r="A12" s="59">
        <v>1956</v>
      </c>
      <c r="B12" s="35"/>
      <c r="C12" s="35"/>
      <c r="D12" s="35"/>
      <c r="E12" s="35"/>
      <c r="F12" s="35"/>
      <c r="G12" s="35"/>
      <c r="H12" s="35"/>
      <c r="I12" s="35"/>
      <c r="J12" s="35"/>
    </row>
    <row r="13" spans="1:10" s="2" customFormat="1" ht="12.75">
      <c r="A13" s="59">
        <v>1957</v>
      </c>
      <c r="B13" s="35"/>
      <c r="C13" s="35"/>
      <c r="D13" s="35"/>
      <c r="E13" s="35"/>
      <c r="F13" s="35"/>
      <c r="G13" s="35"/>
      <c r="H13" s="35"/>
      <c r="I13" s="35"/>
      <c r="J13" s="35"/>
    </row>
    <row r="14" spans="1:10" s="2" customFormat="1" ht="12.75">
      <c r="A14" s="59">
        <v>1958</v>
      </c>
      <c r="B14" s="35"/>
      <c r="C14" s="35"/>
      <c r="D14" s="35"/>
      <c r="E14" s="35"/>
      <c r="F14" s="35"/>
      <c r="G14" s="35"/>
      <c r="H14" s="35"/>
      <c r="I14" s="35"/>
      <c r="J14" s="35"/>
    </row>
    <row r="15" spans="1:10" s="2" customFormat="1" ht="12.75">
      <c r="A15" s="59">
        <v>1959</v>
      </c>
      <c r="B15" s="35"/>
      <c r="C15" s="35"/>
      <c r="D15" s="35"/>
      <c r="E15" s="35"/>
      <c r="F15" s="35"/>
      <c r="G15" s="35"/>
      <c r="H15" s="35"/>
      <c r="I15" s="35"/>
      <c r="J15" s="35"/>
    </row>
    <row r="16" spans="1:10" s="2" customFormat="1" ht="12.75">
      <c r="A16" s="59">
        <v>1960</v>
      </c>
      <c r="B16" s="35"/>
      <c r="C16" s="35"/>
      <c r="D16" s="35"/>
      <c r="E16" s="35"/>
      <c r="F16" s="35"/>
      <c r="G16" s="35"/>
      <c r="H16" s="35"/>
      <c r="I16" s="35"/>
      <c r="J16" s="35"/>
    </row>
    <row r="17" spans="1:10" s="2" customFormat="1" ht="12.75">
      <c r="A17" s="59">
        <v>1961</v>
      </c>
      <c r="B17" s="35"/>
      <c r="C17" s="35"/>
      <c r="D17" s="35"/>
      <c r="E17" s="35"/>
      <c r="F17" s="35"/>
      <c r="G17" s="35"/>
      <c r="H17" s="35"/>
      <c r="I17" s="35"/>
      <c r="J17" s="35"/>
    </row>
    <row r="18" spans="1:10" s="2" customFormat="1" ht="12.75">
      <c r="A18" s="59">
        <v>1962</v>
      </c>
      <c r="B18" s="35"/>
      <c r="C18" s="35"/>
      <c r="D18" s="35"/>
      <c r="E18" s="35"/>
      <c r="F18" s="35"/>
      <c r="G18" s="35"/>
      <c r="H18" s="35"/>
      <c r="I18" s="35"/>
      <c r="J18" s="35"/>
    </row>
    <row r="19" spans="1:10" s="2" customFormat="1" ht="12.75">
      <c r="A19" s="59">
        <v>1963</v>
      </c>
      <c r="B19" s="35"/>
      <c r="C19" s="35"/>
      <c r="D19" s="35"/>
      <c r="E19" s="35"/>
      <c r="F19" s="35"/>
      <c r="G19" s="35"/>
      <c r="H19" s="35"/>
      <c r="I19" s="35"/>
      <c r="J19" s="35"/>
    </row>
    <row r="20" spans="1:10" s="2" customFormat="1" ht="12.75">
      <c r="A20" s="59">
        <v>1964</v>
      </c>
      <c r="B20" s="35"/>
      <c r="C20" s="35"/>
      <c r="D20" s="35"/>
      <c r="E20" s="35"/>
      <c r="F20" s="35"/>
      <c r="G20" s="35"/>
      <c r="H20" s="35"/>
      <c r="I20" s="35"/>
      <c r="J20" s="35"/>
    </row>
    <row r="21" spans="1:10" s="2" customFormat="1" ht="12.75">
      <c r="A21" s="59">
        <v>1965</v>
      </c>
      <c r="B21" s="35"/>
      <c r="C21" s="35"/>
      <c r="D21" s="35"/>
      <c r="E21" s="35"/>
      <c r="F21" s="35"/>
      <c r="G21" s="35"/>
      <c r="H21" s="35"/>
      <c r="I21" s="35"/>
      <c r="J21" s="35"/>
    </row>
    <row r="22" spans="1:10" s="2" customFormat="1" ht="12.75">
      <c r="A22" s="59">
        <v>1966</v>
      </c>
      <c r="B22" s="35"/>
      <c r="C22" s="35"/>
      <c r="D22" s="35"/>
      <c r="E22" s="35"/>
      <c r="F22" s="35"/>
      <c r="G22" s="35"/>
      <c r="H22" s="35"/>
      <c r="I22" s="35"/>
      <c r="J22" s="35"/>
    </row>
    <row r="23" spans="1:10" s="2" customFormat="1" ht="12.75">
      <c r="A23" s="59">
        <v>1967</v>
      </c>
      <c r="B23" s="35"/>
      <c r="C23" s="35"/>
      <c r="D23" s="35"/>
      <c r="E23" s="35"/>
      <c r="F23" s="35"/>
      <c r="G23" s="35"/>
      <c r="H23" s="35"/>
      <c r="I23" s="35"/>
      <c r="J23" s="35"/>
    </row>
    <row r="24" spans="1:10" s="2" customFormat="1" ht="12.75">
      <c r="A24" s="59">
        <v>1968</v>
      </c>
      <c r="B24" s="35"/>
      <c r="C24" s="35"/>
      <c r="D24" s="35"/>
      <c r="E24" s="35"/>
      <c r="F24" s="35"/>
      <c r="G24" s="35"/>
      <c r="H24" s="35"/>
      <c r="I24" s="35"/>
      <c r="J24" s="35"/>
    </row>
    <row r="25" spans="1:10" s="2" customFormat="1" ht="12.75">
      <c r="A25" s="59">
        <v>1969</v>
      </c>
      <c r="B25" s="35"/>
      <c r="C25" s="35"/>
      <c r="D25" s="35"/>
      <c r="E25" s="35"/>
      <c r="F25" s="35"/>
      <c r="G25" s="35"/>
      <c r="H25" s="35"/>
      <c r="I25" s="35"/>
      <c r="J25" s="35"/>
    </row>
    <row r="26" spans="1:10" s="2" customFormat="1" ht="12.75">
      <c r="A26" s="59">
        <v>1970</v>
      </c>
      <c r="B26" s="35"/>
      <c r="C26" s="35"/>
      <c r="D26" s="35"/>
      <c r="E26" s="35"/>
      <c r="F26" s="35"/>
      <c r="G26" s="35"/>
      <c r="H26" s="35"/>
      <c r="I26" s="35"/>
      <c r="J26" s="35"/>
    </row>
    <row r="27" spans="1:10" s="2" customFormat="1" ht="12.75">
      <c r="A27" s="59">
        <v>1971</v>
      </c>
      <c r="B27" s="35"/>
      <c r="C27" s="35"/>
      <c r="D27" s="35"/>
      <c r="E27" s="35"/>
      <c r="F27" s="35"/>
      <c r="G27" s="35"/>
      <c r="H27" s="35"/>
      <c r="I27" s="35"/>
      <c r="J27" s="35"/>
    </row>
    <row r="28" spans="1:10" s="2" customFormat="1" ht="12.75">
      <c r="A28" s="59">
        <v>1972</v>
      </c>
      <c r="B28" s="35"/>
      <c r="C28" s="35"/>
      <c r="D28" s="35"/>
      <c r="E28" s="35"/>
      <c r="F28" s="35"/>
      <c r="G28" s="35"/>
      <c r="H28" s="35"/>
      <c r="I28" s="35"/>
      <c r="J28" s="35"/>
    </row>
    <row r="29" spans="1:10" s="2" customFormat="1" ht="12.75">
      <c r="A29" s="59">
        <v>1973</v>
      </c>
      <c r="B29" s="35"/>
      <c r="C29" s="35"/>
      <c r="D29" s="35"/>
      <c r="E29" s="35"/>
      <c r="F29" s="35"/>
      <c r="G29" s="35"/>
      <c r="H29" s="35"/>
      <c r="I29" s="35"/>
      <c r="J29" s="35"/>
    </row>
    <row r="30" spans="1:10" s="2" customFormat="1" ht="12.75">
      <c r="A30" s="59">
        <v>1974</v>
      </c>
      <c r="B30" s="35"/>
      <c r="C30" s="35"/>
      <c r="D30" s="35"/>
      <c r="E30" s="35"/>
      <c r="F30" s="35"/>
      <c r="G30" s="35"/>
      <c r="H30" s="35"/>
      <c r="I30" s="35"/>
      <c r="J30" s="35"/>
    </row>
    <row r="31" spans="1:10" s="2" customFormat="1" ht="12.75">
      <c r="A31" s="59">
        <v>1975</v>
      </c>
      <c r="B31" s="35"/>
      <c r="C31" s="35"/>
      <c r="D31" s="35"/>
      <c r="E31" s="35"/>
      <c r="F31" s="35"/>
      <c r="G31" s="35"/>
      <c r="H31" s="35"/>
      <c r="I31" s="35"/>
      <c r="J31" s="35"/>
    </row>
    <row r="32" spans="1:10" s="2" customFormat="1" ht="12.75">
      <c r="A32" s="59">
        <v>1976</v>
      </c>
      <c r="B32" s="35"/>
      <c r="C32" s="35"/>
      <c r="D32" s="35"/>
      <c r="E32" s="35"/>
      <c r="F32" s="35"/>
      <c r="G32" s="35"/>
      <c r="H32" s="35"/>
      <c r="I32" s="35"/>
      <c r="J32" s="35"/>
    </row>
    <row r="33" spans="1:10" s="2" customFormat="1" ht="12.75">
      <c r="A33" s="59">
        <v>1977</v>
      </c>
      <c r="B33" s="35"/>
      <c r="C33" s="35"/>
      <c r="D33" s="35"/>
      <c r="E33" s="35"/>
      <c r="F33" s="35"/>
      <c r="G33" s="35"/>
      <c r="H33" s="35"/>
      <c r="I33" s="35"/>
      <c r="J33" s="35"/>
    </row>
    <row r="34" spans="1:10" s="2" customFormat="1" ht="12.75">
      <c r="A34" s="59">
        <v>1978</v>
      </c>
      <c r="B34" s="35"/>
      <c r="C34" s="35"/>
      <c r="D34" s="35"/>
      <c r="E34" s="35"/>
      <c r="F34" s="35"/>
      <c r="G34" s="35"/>
      <c r="H34" s="35"/>
      <c r="I34" s="35"/>
      <c r="J34" s="35"/>
    </row>
    <row r="35" spans="1:10" s="2" customFormat="1" ht="12.75">
      <c r="A35" s="59">
        <v>1979</v>
      </c>
      <c r="B35" s="35"/>
      <c r="C35" s="35"/>
      <c r="D35" s="35"/>
      <c r="E35" s="35"/>
      <c r="F35" s="35"/>
      <c r="G35" s="35"/>
      <c r="H35" s="35"/>
      <c r="I35" s="35"/>
      <c r="J35" s="35"/>
    </row>
    <row r="36" spans="1:10" s="2" customFormat="1" ht="12.75">
      <c r="A36" s="59">
        <v>1980</v>
      </c>
      <c r="B36" s="35">
        <v>8096.28542205061</v>
      </c>
      <c r="C36" s="35">
        <v>6019.08925196009</v>
      </c>
      <c r="D36" s="35"/>
      <c r="E36" s="35"/>
      <c r="F36" s="35"/>
      <c r="G36" s="35"/>
      <c r="H36" s="35"/>
      <c r="I36" s="35"/>
      <c r="J36" s="35"/>
    </row>
    <row r="37" spans="1:10" s="2" customFormat="1" ht="12.75">
      <c r="A37" s="59">
        <v>1981</v>
      </c>
      <c r="B37" s="35">
        <v>8211.44706571504</v>
      </c>
      <c r="C37" s="35">
        <v>6186.87902311844</v>
      </c>
      <c r="D37" s="35"/>
      <c r="E37" s="35"/>
      <c r="F37" s="35"/>
      <c r="G37" s="35"/>
      <c r="H37" s="35"/>
      <c r="I37" s="35"/>
      <c r="J37" s="35"/>
    </row>
    <row r="38" spans="1:10" s="2" customFormat="1" ht="12.75">
      <c r="A38" s="59">
        <v>1982</v>
      </c>
      <c r="B38" s="35">
        <v>8613.32112078319</v>
      </c>
      <c r="C38" s="35">
        <v>6256.0121452801</v>
      </c>
      <c r="D38" s="35"/>
      <c r="E38" s="35"/>
      <c r="F38" s="35"/>
      <c r="G38" s="35"/>
      <c r="H38" s="35"/>
      <c r="I38" s="35"/>
      <c r="J38" s="35"/>
    </row>
    <row r="39" spans="1:10" s="2" customFormat="1" ht="12.75">
      <c r="A39" s="59">
        <v>1983</v>
      </c>
      <c r="B39" s="35">
        <v>8985.77271258187</v>
      </c>
      <c r="C39" s="35">
        <v>6499.84577443884</v>
      </c>
      <c r="D39" s="35"/>
      <c r="E39" s="35"/>
      <c r="F39" s="35"/>
      <c r="G39" s="35"/>
      <c r="H39" s="35"/>
      <c r="I39" s="35"/>
      <c r="J39" s="35"/>
    </row>
    <row r="40" spans="1:10" s="2" customFormat="1" ht="12.75">
      <c r="A40" s="59">
        <v>1984</v>
      </c>
      <c r="B40" s="35">
        <v>9649.50299555055</v>
      </c>
      <c r="C40" s="35">
        <v>6633.52395310914</v>
      </c>
      <c r="D40" s="35"/>
      <c r="E40" s="35"/>
      <c r="F40" s="35"/>
      <c r="G40" s="35"/>
      <c r="H40" s="35"/>
      <c r="I40" s="35"/>
      <c r="J40" s="35"/>
    </row>
    <row r="41" spans="1:10" s="2" customFormat="1" ht="12.75">
      <c r="A41" s="59">
        <v>1985</v>
      </c>
      <c r="B41" s="35">
        <v>9991.61898897943</v>
      </c>
      <c r="C41" s="35">
        <v>6875.63979941694</v>
      </c>
      <c r="D41" s="35"/>
      <c r="E41" s="35"/>
      <c r="F41" s="35"/>
      <c r="G41" s="35"/>
      <c r="H41" s="35"/>
      <c r="I41" s="35"/>
      <c r="J41" s="35"/>
    </row>
    <row r="42" spans="1:10" s="2" customFormat="1" ht="12.75">
      <c r="A42" s="59">
        <v>1986</v>
      </c>
      <c r="B42" s="35">
        <v>10330.0979234469</v>
      </c>
      <c r="C42" s="35">
        <v>7138.80936435159</v>
      </c>
      <c r="D42" s="35"/>
      <c r="E42" s="35"/>
      <c r="F42" s="35"/>
      <c r="G42" s="35"/>
      <c r="H42" s="35"/>
      <c r="I42" s="35"/>
      <c r="J42" s="35"/>
    </row>
    <row r="43" spans="1:10" s="2" customFormat="1" ht="12.75">
      <c r="A43" s="59">
        <v>1987</v>
      </c>
      <c r="B43" s="35">
        <v>10899.8643454908</v>
      </c>
      <c r="C43" s="35">
        <v>7500.70500166798</v>
      </c>
      <c r="D43" s="35"/>
      <c r="E43" s="35"/>
      <c r="F43" s="35"/>
      <c r="G43" s="35"/>
      <c r="H43" s="35"/>
      <c r="I43" s="35"/>
      <c r="J43" s="35"/>
    </row>
    <row r="44" spans="1:10" s="2" customFormat="1" ht="12.75">
      <c r="A44" s="59">
        <v>1988</v>
      </c>
      <c r="B44" s="35">
        <v>11718.5675583881</v>
      </c>
      <c r="C44" s="35">
        <v>7941.0140896154</v>
      </c>
      <c r="D44" s="35"/>
      <c r="E44" s="35"/>
      <c r="F44" s="35"/>
      <c r="G44" s="35"/>
      <c r="H44" s="35"/>
      <c r="I44" s="35"/>
      <c r="J44" s="35"/>
    </row>
    <row r="45" spans="1:10" s="2" customFormat="1" ht="12.75">
      <c r="A45" s="59">
        <v>1989</v>
      </c>
      <c r="B45" s="35">
        <v>12527.2344127255</v>
      </c>
      <c r="C45" s="35">
        <v>8508.17141513371</v>
      </c>
      <c r="D45" s="35"/>
      <c r="E45" s="35"/>
      <c r="F45" s="35"/>
      <c r="G45" s="35"/>
      <c r="H45" s="35"/>
      <c r="I45" s="35"/>
      <c r="J45" s="35"/>
    </row>
    <row r="46" spans="1:10" s="2" customFormat="1" ht="12.75">
      <c r="A46" s="59">
        <v>1990</v>
      </c>
      <c r="B46" s="35">
        <v>13231.2321168815</v>
      </c>
      <c r="C46" s="35">
        <v>8808.16998291976</v>
      </c>
      <c r="D46" s="35"/>
      <c r="E46" s="35"/>
      <c r="F46" s="35"/>
      <c r="G46" s="35"/>
      <c r="H46" s="35"/>
      <c r="I46" s="35"/>
      <c r="J46" s="35"/>
    </row>
    <row r="47" spans="1:10" s="2" customFormat="1" ht="12.75">
      <c r="A47" s="59">
        <v>1991</v>
      </c>
      <c r="B47" s="35">
        <v>13047.7316498976</v>
      </c>
      <c r="C47" s="35">
        <v>9241.76965196401</v>
      </c>
      <c r="D47" s="35"/>
      <c r="E47" s="35"/>
      <c r="F47" s="35"/>
      <c r="G47" s="35"/>
      <c r="H47" s="35"/>
      <c r="I47" s="35"/>
      <c r="J47" s="35"/>
    </row>
    <row r="48" spans="1:10" s="2" customFormat="1" ht="12.75">
      <c r="A48" s="59">
        <v>1992</v>
      </c>
      <c r="B48" s="35">
        <v>14048.0876903794</v>
      </c>
      <c r="C48" s="35">
        <v>9922.80508250432</v>
      </c>
      <c r="D48" s="35"/>
      <c r="E48" s="35"/>
      <c r="F48" s="35"/>
      <c r="G48" s="35"/>
      <c r="H48" s="35"/>
      <c r="I48" s="35"/>
      <c r="J48" s="35"/>
    </row>
    <row r="49" spans="1:10" s="2" customFormat="1" ht="12.75">
      <c r="A49" s="59">
        <v>1993</v>
      </c>
      <c r="B49" s="35">
        <v>13916.7716872872</v>
      </c>
      <c r="C49" s="35">
        <v>10190.7286263808</v>
      </c>
      <c r="D49" s="35"/>
      <c r="E49" s="35"/>
      <c r="F49" s="35"/>
      <c r="G49" s="35"/>
      <c r="H49" s="35"/>
      <c r="I49" s="35"/>
      <c r="J49" s="35"/>
    </row>
    <row r="50" spans="1:10" s="2" customFormat="1" ht="12.75">
      <c r="A50" s="59">
        <v>1994</v>
      </c>
      <c r="B50" s="35">
        <v>14569.9736577659</v>
      </c>
      <c r="C50" s="35">
        <v>10555.8211384317</v>
      </c>
      <c r="D50" s="35"/>
      <c r="E50" s="35"/>
      <c r="F50" s="35"/>
      <c r="G50" s="35"/>
      <c r="H50" s="35"/>
      <c r="I50" s="35"/>
      <c r="J50" s="35"/>
    </row>
    <row r="51" spans="1:10" s="2" customFormat="1" ht="12.75">
      <c r="A51" s="59">
        <v>1995</v>
      </c>
      <c r="B51" s="35">
        <v>15322.7500586163</v>
      </c>
      <c r="C51" s="35">
        <v>11196.5169116871</v>
      </c>
      <c r="D51" s="35"/>
      <c r="E51" s="35"/>
      <c r="F51" s="35"/>
      <c r="G51" s="35"/>
      <c r="H51" s="35"/>
      <c r="I51" s="35"/>
      <c r="J51" s="35"/>
    </row>
    <row r="52" spans="1:10" s="2" customFormat="1" ht="12.75">
      <c r="A52" s="59">
        <v>1996</v>
      </c>
      <c r="B52" s="35">
        <v>15496.0760140438</v>
      </c>
      <c r="C52" s="35">
        <v>11542.0927982511</v>
      </c>
      <c r="D52" s="35"/>
      <c r="E52" s="35"/>
      <c r="F52" s="35"/>
      <c r="G52" s="35"/>
      <c r="H52" s="35"/>
      <c r="I52" s="35"/>
      <c r="J52" s="35"/>
    </row>
    <row r="53" spans="1:10" s="2" customFormat="1" ht="12.75">
      <c r="A53" s="59">
        <v>1997</v>
      </c>
      <c r="B53" s="35">
        <v>15769.7892607579</v>
      </c>
      <c r="C53" s="35">
        <v>12010.7681135608</v>
      </c>
      <c r="D53" s="35"/>
      <c r="E53" s="35"/>
      <c r="F53" s="35"/>
      <c r="G53" s="35"/>
      <c r="H53" s="35"/>
      <c r="I53" s="35"/>
      <c r="J53" s="35"/>
    </row>
    <row r="54" spans="1:10" s="2" customFormat="1" ht="12.75">
      <c r="A54" s="59">
        <v>1998</v>
      </c>
      <c r="B54" s="35">
        <v>16449.4075313592</v>
      </c>
      <c r="C54" s="35">
        <v>12330.2436625846</v>
      </c>
      <c r="D54" s="35"/>
      <c r="E54" s="35"/>
      <c r="F54" s="35"/>
      <c r="G54" s="35"/>
      <c r="H54" s="35"/>
      <c r="I54" s="35"/>
      <c r="J54" s="35"/>
    </row>
    <row r="55" spans="1:10" s="2" customFormat="1" ht="12.75">
      <c r="A55" s="59">
        <v>1999</v>
      </c>
      <c r="B55" s="35">
        <v>17120.2483983838</v>
      </c>
      <c r="C55" s="35">
        <v>12730.2976464331</v>
      </c>
      <c r="D55" s="35"/>
      <c r="E55" s="35"/>
      <c r="F55" s="35"/>
      <c r="G55" s="35"/>
      <c r="H55" s="35"/>
      <c r="I55" s="35"/>
      <c r="J55" s="35"/>
    </row>
    <row r="56" spans="1:10" s="2" customFormat="1" ht="12.75">
      <c r="A56" s="59">
        <v>2000</v>
      </c>
      <c r="B56" s="35">
        <v>17894.1531803302</v>
      </c>
      <c r="C56" s="35">
        <v>13444.1120568095</v>
      </c>
      <c r="D56" s="35"/>
      <c r="E56" s="35"/>
      <c r="F56" s="35"/>
      <c r="G56" s="35"/>
      <c r="H56" s="35"/>
      <c r="I56" s="35"/>
      <c r="J56" s="35"/>
    </row>
    <row r="57" spans="1:10" s="2" customFormat="1" ht="12.75">
      <c r="A57" s="59">
        <v>2001</v>
      </c>
      <c r="B57" s="29">
        <v>18523.4259200308</v>
      </c>
      <c r="C57" s="29">
        <v>13186.2160029606</v>
      </c>
      <c r="D57" s="29"/>
      <c r="E57" s="29"/>
      <c r="F57" s="29"/>
      <c r="G57" s="29"/>
      <c r="H57" s="29"/>
      <c r="I57" s="29"/>
      <c r="J57" s="29"/>
    </row>
    <row r="58" spans="1:10" s="2" customFormat="1" ht="12.75">
      <c r="A58" s="59">
        <v>2002</v>
      </c>
      <c r="B58" s="29">
        <v>18812.0170668777</v>
      </c>
      <c r="C58" s="29">
        <v>13246.9650723412</v>
      </c>
      <c r="D58" s="29"/>
      <c r="E58" s="29"/>
      <c r="F58" s="29"/>
      <c r="G58" s="29"/>
      <c r="H58" s="29"/>
      <c r="I58" s="29"/>
      <c r="J58" s="29"/>
    </row>
    <row r="59" spans="1:10" s="2" customFormat="1" ht="12.75">
      <c r="A59" s="59">
        <v>2003</v>
      </c>
      <c r="B59" s="29">
        <v>19080.2630507172</v>
      </c>
      <c r="C59" s="29">
        <v>13255.5332207305</v>
      </c>
      <c r="D59" s="29"/>
      <c r="E59" s="29"/>
      <c r="F59" s="29"/>
      <c r="G59" s="29"/>
      <c r="H59" s="29"/>
      <c r="I59" s="29"/>
      <c r="J59" s="29"/>
    </row>
    <row r="60" spans="1:10" s="2" customFormat="1" ht="12.75">
      <c r="A60" s="60"/>
      <c r="B60" s="61"/>
      <c r="C60" s="61"/>
      <c r="D60" s="61"/>
      <c r="E60" s="61"/>
      <c r="F60" s="61"/>
      <c r="G60" s="61"/>
      <c r="H60" s="61"/>
      <c r="I60" s="61"/>
      <c r="J60" s="61"/>
    </row>
    <row r="61" spans="1:10" s="2" customFormat="1" ht="12.75">
      <c r="A61" s="60"/>
      <c r="B61" s="61"/>
      <c r="C61" s="61"/>
      <c r="D61" s="61"/>
      <c r="E61" s="61"/>
      <c r="F61" s="61"/>
      <c r="G61" s="61"/>
      <c r="H61" s="61"/>
      <c r="I61" s="61"/>
      <c r="J61" s="61"/>
    </row>
    <row r="62" spans="1:10" s="2" customFormat="1" ht="12.75">
      <c r="A62" s="60"/>
      <c r="B62" s="2" t="s">
        <v>738</v>
      </c>
      <c r="C62" s="61"/>
      <c r="D62" s="61"/>
      <c r="E62" s="61"/>
      <c r="F62" s="61"/>
      <c r="G62" s="61"/>
      <c r="H62" s="61"/>
      <c r="I62" s="61"/>
      <c r="J62" s="61"/>
    </row>
  </sheetData>
  <printOptions/>
  <pageMargins left="0.7875" right="0.7875" top="0.7875" bottom="0.7875" header="0.5" footer="0.5"/>
  <pageSetup fitToHeight="0" horizontalDpi="300" verticalDpi="300" orientation="portrait" paperSize="9" r:id="rId1"/>
</worksheet>
</file>

<file path=xl/worksheets/sheet35.xml><?xml version="1.0" encoding="utf-8"?>
<worksheet xmlns="http://schemas.openxmlformats.org/spreadsheetml/2006/main" xmlns:r="http://schemas.openxmlformats.org/officeDocument/2006/relationships">
  <dimension ref="A1:S62"/>
  <sheetViews>
    <sheetView workbookViewId="0" topLeftCell="A1">
      <pane xSplit="1" ySplit="5" topLeftCell="B30" activePane="bottomRight" state="frozen"/>
      <selection pane="topLeft" activeCell="K58" sqref="K58"/>
      <selection pane="topRight" activeCell="K58" sqref="K58"/>
      <selection pane="bottomLeft" activeCell="K58" sqref="K58"/>
      <selection pane="bottomRight" activeCell="K58" sqref="K58"/>
    </sheetView>
  </sheetViews>
  <sheetFormatPr defaultColWidth="9.00390625" defaultRowHeight="12.75"/>
  <cols>
    <col min="1" max="16384" width="9.00390625" style="1" customWidth="1"/>
  </cols>
  <sheetData>
    <row r="1" spans="1:19" s="2" customFormat="1" ht="12.75">
      <c r="A1" s="53" t="s">
        <v>739</v>
      </c>
      <c r="B1" s="35"/>
      <c r="C1" s="35"/>
      <c r="D1" s="35"/>
      <c r="E1" s="35"/>
      <c r="F1" s="35"/>
      <c r="G1" s="35"/>
      <c r="H1" s="35"/>
      <c r="I1" s="35"/>
      <c r="J1" s="35"/>
      <c r="K1" s="35"/>
      <c r="L1" s="35"/>
      <c r="M1" s="35"/>
      <c r="N1" s="35"/>
      <c r="O1" s="35"/>
      <c r="P1" s="35"/>
      <c r="S1" s="35"/>
    </row>
    <row r="2" spans="1:19" s="2" customFormat="1" ht="12.75">
      <c r="A2" s="53" t="s">
        <v>740</v>
      </c>
      <c r="B2" s="35"/>
      <c r="C2" s="35"/>
      <c r="D2" s="35"/>
      <c r="E2" s="35"/>
      <c r="F2" s="35"/>
      <c r="G2" s="35"/>
      <c r="H2" s="35"/>
      <c r="I2" s="35"/>
      <c r="J2" s="35"/>
      <c r="K2" s="35"/>
      <c r="L2" s="35"/>
      <c r="M2" s="35"/>
      <c r="N2" s="35"/>
      <c r="O2" s="35"/>
      <c r="P2" s="35"/>
      <c r="S2" s="35"/>
    </row>
    <row r="3" spans="1:19" s="2" customFormat="1" ht="12.75">
      <c r="A3" s="56"/>
      <c r="B3" s="55" t="s">
        <v>741</v>
      </c>
      <c r="C3" s="55" t="s">
        <v>742</v>
      </c>
      <c r="D3" s="55" t="s">
        <v>743</v>
      </c>
      <c r="E3" s="55" t="s">
        <v>744</v>
      </c>
      <c r="F3" s="55" t="s">
        <v>745</v>
      </c>
      <c r="G3" s="55" t="s">
        <v>746</v>
      </c>
      <c r="H3" s="55" t="s">
        <v>747</v>
      </c>
      <c r="I3" s="55" t="s">
        <v>748</v>
      </c>
      <c r="J3" s="55" t="s">
        <v>749</v>
      </c>
      <c r="K3" s="55" t="s">
        <v>750</v>
      </c>
      <c r="L3" s="55" t="s">
        <v>751</v>
      </c>
      <c r="M3" s="55" t="s">
        <v>752</v>
      </c>
      <c r="N3" s="55" t="s">
        <v>753</v>
      </c>
      <c r="O3" s="55" t="s">
        <v>754</v>
      </c>
      <c r="P3" s="55" t="s">
        <v>755</v>
      </c>
      <c r="S3" s="55" t="s">
        <v>756</v>
      </c>
    </row>
    <row r="4" spans="1:19" s="2" customFormat="1" ht="12.75">
      <c r="A4" s="56"/>
      <c r="B4" s="55"/>
      <c r="C4" s="55"/>
      <c r="D4" s="55"/>
      <c r="E4" s="55"/>
      <c r="F4" s="55"/>
      <c r="G4" s="55" t="s">
        <v>757</v>
      </c>
      <c r="H4" s="55"/>
      <c r="I4" s="55"/>
      <c r="J4" s="55"/>
      <c r="K4" s="55" t="s">
        <v>758</v>
      </c>
      <c r="L4" s="55" t="s">
        <v>759</v>
      </c>
      <c r="M4" s="55"/>
      <c r="N4" s="55"/>
      <c r="O4" s="55"/>
      <c r="P4" s="55"/>
      <c r="S4" s="55"/>
    </row>
    <row r="5" spans="1:19" s="2" customFormat="1" ht="12.75">
      <c r="A5" s="54"/>
      <c r="B5" s="55" t="s">
        <v>760</v>
      </c>
      <c r="C5" s="55" t="s">
        <v>761</v>
      </c>
      <c r="D5" s="55" t="s">
        <v>762</v>
      </c>
      <c r="E5" s="55" t="s">
        <v>763</v>
      </c>
      <c r="F5" s="55" t="s">
        <v>764</v>
      </c>
      <c r="G5" s="55" t="s">
        <v>765</v>
      </c>
      <c r="H5" s="55" t="s">
        <v>766</v>
      </c>
      <c r="I5" s="55" t="s">
        <v>767</v>
      </c>
      <c r="J5" s="55" t="s">
        <v>768</v>
      </c>
      <c r="K5" s="55" t="s">
        <v>769</v>
      </c>
      <c r="L5" s="55" t="s">
        <v>770</v>
      </c>
      <c r="M5" s="55" t="s">
        <v>771</v>
      </c>
      <c r="N5" s="55" t="s">
        <v>772</v>
      </c>
      <c r="O5" s="55" t="s">
        <v>773</v>
      </c>
      <c r="P5" s="55" t="s">
        <v>774</v>
      </c>
      <c r="S5" s="55" t="s">
        <v>775</v>
      </c>
    </row>
    <row r="6" spans="1:19" s="2" customFormat="1" ht="12.75">
      <c r="A6" s="59">
        <v>1950</v>
      </c>
      <c r="B6" s="35">
        <v>6935.1</v>
      </c>
      <c r="C6" s="35">
        <v>8639.369</v>
      </c>
      <c r="D6" s="35">
        <v>4271</v>
      </c>
      <c r="E6" s="35">
        <v>4008.9</v>
      </c>
      <c r="F6" s="35">
        <v>41828.673</v>
      </c>
      <c r="G6" s="35" t="s">
        <v>776</v>
      </c>
      <c r="H6" s="35">
        <v>7566.028</v>
      </c>
      <c r="I6" s="35">
        <v>2963.018</v>
      </c>
      <c r="J6" s="35">
        <v>47105</v>
      </c>
      <c r="K6" s="35">
        <v>296</v>
      </c>
      <c r="L6" s="35">
        <v>10113.527</v>
      </c>
      <c r="M6" s="35">
        <v>8442.75</v>
      </c>
      <c r="N6" s="35">
        <v>28062.963</v>
      </c>
      <c r="O6" s="35">
        <v>7014.005</v>
      </c>
      <c r="P6" s="35">
        <v>50127</v>
      </c>
      <c r="S6" s="35">
        <v>152271</v>
      </c>
    </row>
    <row r="7" spans="1:19" s="2" customFormat="1" ht="12.75">
      <c r="A7" s="59">
        <v>1951</v>
      </c>
      <c r="B7" s="35">
        <v>6935.451</v>
      </c>
      <c r="C7" s="35">
        <v>8678.386</v>
      </c>
      <c r="D7" s="35">
        <v>4303.62</v>
      </c>
      <c r="E7" s="35">
        <v>4047.3</v>
      </c>
      <c r="F7" s="35">
        <v>42155.534</v>
      </c>
      <c r="G7" s="35" t="s">
        <v>777</v>
      </c>
      <c r="H7" s="35">
        <v>7646.402</v>
      </c>
      <c r="I7" s="35">
        <v>2959.311</v>
      </c>
      <c r="J7" s="35">
        <v>47418</v>
      </c>
      <c r="K7" s="35">
        <v>298.164476072183</v>
      </c>
      <c r="L7" s="35">
        <v>10264.311</v>
      </c>
      <c r="M7" s="35">
        <v>8490.25</v>
      </c>
      <c r="N7" s="35">
        <v>28298.01</v>
      </c>
      <c r="O7" s="35">
        <v>7072.83</v>
      </c>
      <c r="P7" s="35">
        <v>50290</v>
      </c>
      <c r="S7" s="35">
        <v>154878</v>
      </c>
    </row>
    <row r="8" spans="1:19" s="2" customFormat="1" ht="12.75">
      <c r="A8" s="59">
        <v>1952</v>
      </c>
      <c r="B8" s="35">
        <v>6927.772</v>
      </c>
      <c r="C8" s="35">
        <v>8730.405</v>
      </c>
      <c r="D8" s="35">
        <v>4334</v>
      </c>
      <c r="E8" s="35">
        <v>4090.5</v>
      </c>
      <c r="F8" s="35">
        <v>42459.667</v>
      </c>
      <c r="G8" s="35" t="s">
        <v>778</v>
      </c>
      <c r="H8" s="35">
        <v>7733.25</v>
      </c>
      <c r="I8" s="35">
        <v>2952.156</v>
      </c>
      <c r="J8" s="35">
        <v>47666</v>
      </c>
      <c r="K8" s="35">
        <v>300.344779700674</v>
      </c>
      <c r="L8" s="35">
        <v>10381.988</v>
      </c>
      <c r="M8" s="35">
        <v>8526.05</v>
      </c>
      <c r="N8" s="35">
        <v>28549.87</v>
      </c>
      <c r="O8" s="35">
        <v>7124.673</v>
      </c>
      <c r="P8" s="35">
        <v>50430</v>
      </c>
      <c r="S8" s="35">
        <v>157553</v>
      </c>
    </row>
    <row r="9" spans="1:19" s="2" customFormat="1" ht="12.75">
      <c r="A9" s="59">
        <v>1953</v>
      </c>
      <c r="B9" s="35">
        <v>6932.483</v>
      </c>
      <c r="C9" s="35">
        <v>8777.873</v>
      </c>
      <c r="D9" s="35">
        <v>4369.28</v>
      </c>
      <c r="E9" s="35">
        <v>4139.4</v>
      </c>
      <c r="F9" s="35">
        <v>42751.746</v>
      </c>
      <c r="G9" s="35" t="s">
        <v>779</v>
      </c>
      <c r="H9" s="35">
        <v>7817.095</v>
      </c>
      <c r="I9" s="35">
        <v>2947.311</v>
      </c>
      <c r="J9" s="35">
        <v>47957</v>
      </c>
      <c r="K9" s="35">
        <v>302.541026623198</v>
      </c>
      <c r="L9" s="35">
        <v>10493.184</v>
      </c>
      <c r="M9" s="35">
        <v>8578.95</v>
      </c>
      <c r="N9" s="35">
        <v>28804.128</v>
      </c>
      <c r="O9" s="35">
        <v>7171.461</v>
      </c>
      <c r="P9" s="35">
        <v>50593</v>
      </c>
      <c r="S9" s="35">
        <v>160184</v>
      </c>
    </row>
    <row r="10" spans="1:19" s="2" customFormat="1" ht="12.75">
      <c r="A10" s="59">
        <v>1954</v>
      </c>
      <c r="B10" s="35">
        <v>6940.209</v>
      </c>
      <c r="C10" s="35">
        <v>8819.38</v>
      </c>
      <c r="D10" s="35">
        <v>4406</v>
      </c>
      <c r="E10" s="35">
        <v>4186.9</v>
      </c>
      <c r="F10" s="35">
        <v>43056.505</v>
      </c>
      <c r="G10" s="35" t="s">
        <v>780</v>
      </c>
      <c r="H10" s="35">
        <v>7893.412</v>
      </c>
      <c r="I10" s="35">
        <v>2936.769</v>
      </c>
      <c r="J10" s="35">
        <v>48299</v>
      </c>
      <c r="K10" s="35">
        <v>304.753333423805</v>
      </c>
      <c r="L10" s="35">
        <v>10615.38</v>
      </c>
      <c r="M10" s="35">
        <v>8632.1</v>
      </c>
      <c r="N10" s="35">
        <v>29060.413</v>
      </c>
      <c r="O10" s="35">
        <v>7213.49</v>
      </c>
      <c r="P10" s="35">
        <v>50765</v>
      </c>
      <c r="S10" s="35">
        <v>163026</v>
      </c>
    </row>
    <row r="11" spans="1:19" s="2" customFormat="1" ht="12.75">
      <c r="A11" s="59">
        <v>1955</v>
      </c>
      <c r="B11" s="35">
        <v>6946.885</v>
      </c>
      <c r="C11" s="35">
        <v>8868.475</v>
      </c>
      <c r="D11" s="35">
        <v>4439</v>
      </c>
      <c r="E11" s="35">
        <v>4234.9</v>
      </c>
      <c r="F11" s="35">
        <v>43427.669</v>
      </c>
      <c r="G11" s="35" t="s">
        <v>781</v>
      </c>
      <c r="H11" s="35">
        <v>7965.538</v>
      </c>
      <c r="I11" s="35">
        <v>2916.133</v>
      </c>
      <c r="J11" s="35">
        <v>48633</v>
      </c>
      <c r="K11" s="35">
        <v>306.981817539055</v>
      </c>
      <c r="L11" s="35">
        <v>10750.842</v>
      </c>
      <c r="M11" s="35">
        <v>8692.6</v>
      </c>
      <c r="N11" s="35">
        <v>29318.745</v>
      </c>
      <c r="O11" s="35">
        <v>7262.388</v>
      </c>
      <c r="P11" s="35">
        <v>50946</v>
      </c>
      <c r="S11" s="35">
        <v>165931</v>
      </c>
    </row>
    <row r="12" spans="1:19" s="2" customFormat="1" ht="12.75">
      <c r="A12" s="59">
        <v>1956</v>
      </c>
      <c r="B12" s="35">
        <v>6952.359</v>
      </c>
      <c r="C12" s="35">
        <v>8923.845</v>
      </c>
      <c r="D12" s="35">
        <v>4466.471</v>
      </c>
      <c r="E12" s="35">
        <v>4281.7</v>
      </c>
      <c r="F12" s="35">
        <v>43843.075</v>
      </c>
      <c r="G12" s="35" t="s">
        <v>782</v>
      </c>
      <c r="H12" s="35">
        <v>8031.013</v>
      </c>
      <c r="I12" s="35">
        <v>2895.253</v>
      </c>
      <c r="J12" s="35">
        <v>48921</v>
      </c>
      <c r="K12" s="35">
        <v>309.226597264253</v>
      </c>
      <c r="L12" s="35">
        <v>10889.351</v>
      </c>
      <c r="M12" s="35">
        <v>8756</v>
      </c>
      <c r="N12" s="35">
        <v>29579.142</v>
      </c>
      <c r="O12" s="35">
        <v>7314.552</v>
      </c>
      <c r="P12" s="35">
        <v>51184</v>
      </c>
      <c r="S12" s="35">
        <v>168903</v>
      </c>
    </row>
    <row r="13" spans="1:19" s="2" customFormat="1" ht="12.75">
      <c r="A13" s="59">
        <v>1957</v>
      </c>
      <c r="B13" s="35">
        <v>6965.86</v>
      </c>
      <c r="C13" s="35">
        <v>8989.111</v>
      </c>
      <c r="D13" s="35">
        <v>4487.831</v>
      </c>
      <c r="E13" s="35">
        <v>4324</v>
      </c>
      <c r="F13" s="35">
        <v>44310.863</v>
      </c>
      <c r="G13" s="35" t="s">
        <v>783</v>
      </c>
      <c r="H13" s="35">
        <v>8096.218</v>
      </c>
      <c r="I13" s="35">
        <v>2878.22</v>
      </c>
      <c r="J13" s="35">
        <v>49182</v>
      </c>
      <c r="K13" s="35">
        <v>311.48779175973</v>
      </c>
      <c r="L13" s="35">
        <v>11026.383</v>
      </c>
      <c r="M13" s="35">
        <v>8817.65</v>
      </c>
      <c r="N13" s="35">
        <v>29841.614</v>
      </c>
      <c r="O13" s="35">
        <v>7363.802</v>
      </c>
      <c r="P13" s="35">
        <v>51430</v>
      </c>
      <c r="S13" s="35">
        <v>171984</v>
      </c>
    </row>
    <row r="14" spans="1:19" s="2" customFormat="1" ht="12.75">
      <c r="A14" s="59">
        <v>1958</v>
      </c>
      <c r="B14" s="35">
        <v>6987.358</v>
      </c>
      <c r="C14" s="35">
        <v>9052.707</v>
      </c>
      <c r="D14" s="35">
        <v>4515.132</v>
      </c>
      <c r="E14" s="35">
        <v>4359.8</v>
      </c>
      <c r="F14" s="35">
        <v>44788.852</v>
      </c>
      <c r="G14" s="35" t="s">
        <v>784</v>
      </c>
      <c r="H14" s="35">
        <v>8173.129</v>
      </c>
      <c r="I14" s="35">
        <v>2851.522</v>
      </c>
      <c r="J14" s="35">
        <v>49476</v>
      </c>
      <c r="K14" s="35">
        <v>313.765521057166</v>
      </c>
      <c r="L14" s="35">
        <v>11186.875</v>
      </c>
      <c r="M14" s="35">
        <v>8888.55</v>
      </c>
      <c r="N14" s="35">
        <v>30106.188</v>
      </c>
      <c r="O14" s="35">
        <v>7409.144</v>
      </c>
      <c r="P14" s="35">
        <v>51652</v>
      </c>
      <c r="S14" s="35">
        <v>174882</v>
      </c>
    </row>
    <row r="15" spans="1:19" s="2" customFormat="1" ht="12.75">
      <c r="A15" s="59">
        <v>1959</v>
      </c>
      <c r="B15" s="35">
        <v>7014.331</v>
      </c>
      <c r="C15" s="35">
        <v>9103.729</v>
      </c>
      <c r="D15" s="35">
        <v>4546.636</v>
      </c>
      <c r="E15" s="35">
        <v>4394.7</v>
      </c>
      <c r="F15" s="35">
        <v>45239.729</v>
      </c>
      <c r="G15" s="35" t="s">
        <v>785</v>
      </c>
      <c r="H15" s="35">
        <v>8258.162</v>
      </c>
      <c r="I15" s="35">
        <v>2843.041</v>
      </c>
      <c r="J15" s="35">
        <v>49832</v>
      </c>
      <c r="K15" s="35">
        <v>316.059906065964</v>
      </c>
      <c r="L15" s="35">
        <v>11347.639</v>
      </c>
      <c r="M15" s="35">
        <v>8961.55</v>
      </c>
      <c r="N15" s="35">
        <v>30372.877</v>
      </c>
      <c r="O15" s="35">
        <v>7446.249</v>
      </c>
      <c r="P15" s="35">
        <v>51956</v>
      </c>
      <c r="S15" s="35">
        <v>177830</v>
      </c>
    </row>
    <row r="16" spans="1:19" s="2" customFormat="1" ht="12.75">
      <c r="A16" s="59">
        <v>1960</v>
      </c>
      <c r="B16" s="35">
        <v>7047.437</v>
      </c>
      <c r="C16" s="35">
        <v>9118.7</v>
      </c>
      <c r="D16" s="35">
        <v>4581</v>
      </c>
      <c r="E16" s="35">
        <v>4429.6</v>
      </c>
      <c r="F16" s="35">
        <v>45670</v>
      </c>
      <c r="G16" s="35" t="s">
        <v>786</v>
      </c>
      <c r="H16" s="35">
        <v>8327.405</v>
      </c>
      <c r="I16" s="35">
        <v>2832</v>
      </c>
      <c r="J16" s="35">
        <v>50197.6</v>
      </c>
      <c r="K16" s="35">
        <v>318.371068579668</v>
      </c>
      <c r="L16" s="35">
        <v>11486</v>
      </c>
      <c r="M16" s="35">
        <v>9036.7</v>
      </c>
      <c r="N16" s="35">
        <v>30641.187</v>
      </c>
      <c r="O16" s="35">
        <v>7480.395</v>
      </c>
      <c r="P16" s="35">
        <v>52372</v>
      </c>
      <c r="S16" s="35">
        <v>180671</v>
      </c>
    </row>
    <row r="17" spans="1:19" s="2" customFormat="1" ht="12.75">
      <c r="A17" s="59">
        <v>1961</v>
      </c>
      <c r="B17" s="35">
        <v>7086.299</v>
      </c>
      <c r="C17" s="35">
        <v>9165.8</v>
      </c>
      <c r="D17" s="35">
        <v>4609.817</v>
      </c>
      <c r="E17" s="35">
        <v>4461.004</v>
      </c>
      <c r="F17" s="35">
        <v>46189</v>
      </c>
      <c r="G17" s="35" t="s">
        <v>787</v>
      </c>
      <c r="H17" s="35">
        <v>8398.05</v>
      </c>
      <c r="I17" s="35">
        <v>2818.3</v>
      </c>
      <c r="J17" s="35">
        <v>50523.2</v>
      </c>
      <c r="K17" s="35">
        <v>320.699131282425</v>
      </c>
      <c r="L17" s="35">
        <v>11638.713</v>
      </c>
      <c r="M17" s="35">
        <v>9031.2</v>
      </c>
      <c r="N17" s="35">
        <v>30903.894</v>
      </c>
      <c r="O17" s="35">
        <v>7519.998</v>
      </c>
      <c r="P17" s="35">
        <v>52807</v>
      </c>
      <c r="S17" s="35">
        <v>183691</v>
      </c>
    </row>
    <row r="18" spans="1:19" s="2" customFormat="1" ht="12.75">
      <c r="A18" s="59">
        <v>1962</v>
      </c>
      <c r="B18" s="35">
        <v>7129.864</v>
      </c>
      <c r="C18" s="35">
        <v>9218.4</v>
      </c>
      <c r="D18" s="35">
        <v>4646.899</v>
      </c>
      <c r="E18" s="35">
        <v>4491.443</v>
      </c>
      <c r="F18" s="35">
        <v>47124</v>
      </c>
      <c r="G18" s="35" t="s">
        <v>788</v>
      </c>
      <c r="H18" s="35">
        <v>8448.233</v>
      </c>
      <c r="I18" s="35">
        <v>2830</v>
      </c>
      <c r="J18" s="35">
        <v>50843.2</v>
      </c>
      <c r="K18" s="35">
        <v>323.044217755502</v>
      </c>
      <c r="L18" s="35">
        <v>11805.689</v>
      </c>
      <c r="M18" s="35">
        <v>9019.8</v>
      </c>
      <c r="N18" s="35">
        <v>31158.061</v>
      </c>
      <c r="O18" s="35">
        <v>7561.588</v>
      </c>
      <c r="P18" s="35">
        <v>53292</v>
      </c>
      <c r="S18" s="35">
        <v>186538</v>
      </c>
    </row>
    <row r="19" spans="1:19" s="2" customFormat="1" ht="12.75">
      <c r="A19" s="59">
        <v>1963</v>
      </c>
      <c r="B19" s="35">
        <v>7175.811</v>
      </c>
      <c r="C19" s="35">
        <v>9283.1</v>
      </c>
      <c r="D19" s="35">
        <v>4683.579</v>
      </c>
      <c r="E19" s="35">
        <v>4523.309</v>
      </c>
      <c r="F19" s="35">
        <v>47808</v>
      </c>
      <c r="G19" s="35" t="s">
        <v>789</v>
      </c>
      <c r="H19" s="35">
        <v>8479.625</v>
      </c>
      <c r="I19" s="35">
        <v>2850</v>
      </c>
      <c r="J19" s="35">
        <v>51198.3</v>
      </c>
      <c r="K19" s="35">
        <v>325.406452483843</v>
      </c>
      <c r="L19" s="35">
        <v>11965.966</v>
      </c>
      <c r="M19" s="35">
        <v>9081.6</v>
      </c>
      <c r="N19" s="35">
        <v>31429.834</v>
      </c>
      <c r="O19" s="35">
        <v>7604.328</v>
      </c>
      <c r="P19" s="35">
        <v>53625</v>
      </c>
      <c r="S19" s="35">
        <v>189242</v>
      </c>
    </row>
    <row r="20" spans="1:19" s="2" customFormat="1" ht="12.75">
      <c r="A20" s="59">
        <v>1964</v>
      </c>
      <c r="B20" s="35">
        <v>7223.801</v>
      </c>
      <c r="C20" s="35">
        <v>9367</v>
      </c>
      <c r="D20" s="35">
        <v>4720.171</v>
      </c>
      <c r="E20" s="35">
        <v>4548.544</v>
      </c>
      <c r="F20" s="35">
        <v>48340</v>
      </c>
      <c r="G20" s="35" t="s">
        <v>790</v>
      </c>
      <c r="H20" s="35">
        <v>8510.429</v>
      </c>
      <c r="I20" s="35">
        <v>2864</v>
      </c>
      <c r="J20" s="35">
        <v>51600.2</v>
      </c>
      <c r="K20" s="35">
        <v>327.785960862678</v>
      </c>
      <c r="L20" s="35">
        <v>12127.12</v>
      </c>
      <c r="M20" s="35">
        <v>9122.5</v>
      </c>
      <c r="N20" s="35">
        <v>31740.862</v>
      </c>
      <c r="O20" s="35">
        <v>7661.354</v>
      </c>
      <c r="P20" s="35">
        <v>53991</v>
      </c>
      <c r="S20" s="35">
        <v>191889</v>
      </c>
    </row>
    <row r="21" spans="1:19" s="2" customFormat="1" ht="12.75">
      <c r="A21" s="59">
        <v>1965</v>
      </c>
      <c r="B21" s="35">
        <v>7270.889</v>
      </c>
      <c r="C21" s="35">
        <v>9448.1</v>
      </c>
      <c r="D21" s="35">
        <v>4758.1</v>
      </c>
      <c r="E21" s="35">
        <v>4563.732</v>
      </c>
      <c r="F21" s="35">
        <v>48763</v>
      </c>
      <c r="G21" s="35" t="s">
        <v>791</v>
      </c>
      <c r="H21" s="35">
        <v>8550.333</v>
      </c>
      <c r="I21" s="35">
        <v>2876</v>
      </c>
      <c r="J21" s="35">
        <v>51987.1</v>
      </c>
      <c r="K21" s="35">
        <v>330.182869204181</v>
      </c>
      <c r="L21" s="35">
        <v>12292</v>
      </c>
      <c r="M21" s="35">
        <v>9128.85</v>
      </c>
      <c r="N21" s="35">
        <v>32084.511</v>
      </c>
      <c r="O21" s="35">
        <v>7733.853</v>
      </c>
      <c r="P21" s="35">
        <v>54350</v>
      </c>
      <c r="S21" s="35">
        <v>194303</v>
      </c>
    </row>
    <row r="22" spans="1:19" s="2" customFormat="1" ht="12.75">
      <c r="A22" s="59">
        <v>1966</v>
      </c>
      <c r="B22" s="35">
        <v>7322.066</v>
      </c>
      <c r="C22" s="35">
        <v>9507.8</v>
      </c>
      <c r="D22" s="35">
        <v>4797.5</v>
      </c>
      <c r="E22" s="35">
        <v>4580.869</v>
      </c>
      <c r="F22" s="35">
        <v>49194</v>
      </c>
      <c r="G22" s="35" t="s">
        <v>792</v>
      </c>
      <c r="H22" s="35">
        <v>8613.651</v>
      </c>
      <c r="I22" s="35">
        <v>2884</v>
      </c>
      <c r="J22" s="35">
        <v>52331.6</v>
      </c>
      <c r="K22" s="35">
        <v>332.597304744172</v>
      </c>
      <c r="L22" s="35">
        <v>12454.8</v>
      </c>
      <c r="M22" s="35">
        <v>9108.8</v>
      </c>
      <c r="N22" s="35">
        <v>32451.975</v>
      </c>
      <c r="O22" s="35">
        <v>7807.797</v>
      </c>
      <c r="P22" s="35">
        <v>54643</v>
      </c>
      <c r="S22" s="35">
        <v>196560</v>
      </c>
    </row>
    <row r="23" spans="1:19" s="2" customFormat="1" ht="12.75">
      <c r="A23" s="59">
        <v>1967</v>
      </c>
      <c r="B23" s="35">
        <v>7376.998</v>
      </c>
      <c r="C23" s="35">
        <v>9556.5</v>
      </c>
      <c r="D23" s="35">
        <v>4838.8</v>
      </c>
      <c r="E23" s="35">
        <v>4605.744</v>
      </c>
      <c r="F23" s="35">
        <v>49569</v>
      </c>
      <c r="G23" s="35" t="s">
        <v>793</v>
      </c>
      <c r="H23" s="35">
        <v>8716.441</v>
      </c>
      <c r="I23" s="35">
        <v>2900.1</v>
      </c>
      <c r="J23" s="35">
        <v>52667.1</v>
      </c>
      <c r="K23" s="35">
        <v>335.029395648872</v>
      </c>
      <c r="L23" s="35">
        <v>12596.822</v>
      </c>
      <c r="M23" s="35">
        <v>9103</v>
      </c>
      <c r="N23" s="35">
        <v>32850.275</v>
      </c>
      <c r="O23" s="35">
        <v>7867.931</v>
      </c>
      <c r="P23" s="35">
        <v>54959</v>
      </c>
      <c r="S23" s="35">
        <v>198712</v>
      </c>
    </row>
    <row r="24" spans="1:19" s="2" customFormat="1" ht="12.75">
      <c r="A24" s="59">
        <v>1968</v>
      </c>
      <c r="B24" s="35">
        <v>7415.403</v>
      </c>
      <c r="C24" s="35">
        <v>9589.8</v>
      </c>
      <c r="D24" s="35">
        <v>4867.3</v>
      </c>
      <c r="E24" s="35">
        <v>4626.469</v>
      </c>
      <c r="F24" s="35">
        <v>49934</v>
      </c>
      <c r="G24" s="35" t="s">
        <v>794</v>
      </c>
      <c r="H24" s="35">
        <v>8740.765</v>
      </c>
      <c r="I24" s="35">
        <v>2912.5</v>
      </c>
      <c r="J24" s="35">
        <v>52986.6</v>
      </c>
      <c r="K24" s="35">
        <v>337.47927102171</v>
      </c>
      <c r="L24" s="35">
        <v>12724.68</v>
      </c>
      <c r="M24" s="35">
        <v>9115.05</v>
      </c>
      <c r="N24" s="35">
        <v>33239.301</v>
      </c>
      <c r="O24" s="35">
        <v>7912.217</v>
      </c>
      <c r="P24" s="35">
        <v>55214</v>
      </c>
      <c r="S24" s="35">
        <v>200706</v>
      </c>
    </row>
    <row r="25" spans="1:19" s="2" customFormat="1" ht="12.75">
      <c r="A25" s="59">
        <v>1969</v>
      </c>
      <c r="B25" s="35">
        <v>7441.055</v>
      </c>
      <c r="C25" s="35">
        <v>9612.7</v>
      </c>
      <c r="D25" s="35">
        <v>4890.687</v>
      </c>
      <c r="E25" s="35">
        <v>4623.785</v>
      </c>
      <c r="F25" s="35">
        <v>50353</v>
      </c>
      <c r="G25" s="35" t="s">
        <v>795</v>
      </c>
      <c r="H25" s="35">
        <v>8772.764</v>
      </c>
      <c r="I25" s="35">
        <v>2925.6</v>
      </c>
      <c r="J25" s="35">
        <v>53317</v>
      </c>
      <c r="K25" s="35">
        <v>339.947060910171</v>
      </c>
      <c r="L25" s="35">
        <v>12873</v>
      </c>
      <c r="M25" s="35">
        <v>9097.2</v>
      </c>
      <c r="N25" s="35">
        <v>33566.084</v>
      </c>
      <c r="O25" s="35">
        <v>7968.018</v>
      </c>
      <c r="P25" s="35">
        <v>55461</v>
      </c>
      <c r="S25" s="35">
        <v>202677</v>
      </c>
    </row>
    <row r="26" spans="1:19" s="2" customFormat="1" ht="12.75">
      <c r="A26" s="59">
        <v>1970</v>
      </c>
      <c r="B26" s="35">
        <v>7467.086</v>
      </c>
      <c r="C26" s="35">
        <v>9637.8</v>
      </c>
      <c r="D26" s="35">
        <v>4928.757</v>
      </c>
      <c r="E26" s="35">
        <v>4606.307</v>
      </c>
      <c r="F26" s="35">
        <v>50787</v>
      </c>
      <c r="G26" s="35" t="s">
        <v>796</v>
      </c>
      <c r="H26" s="35">
        <v>8792.806</v>
      </c>
      <c r="I26" s="35">
        <v>2950.1</v>
      </c>
      <c r="J26" s="35">
        <v>53661.1</v>
      </c>
      <c r="K26" s="35">
        <v>342.432896312701</v>
      </c>
      <c r="L26" s="35">
        <v>13032.335</v>
      </c>
      <c r="M26" s="35">
        <v>9044.2</v>
      </c>
      <c r="N26" s="35">
        <v>33876.479</v>
      </c>
      <c r="O26" s="35">
        <v>8042.803</v>
      </c>
      <c r="P26" s="35">
        <v>55632</v>
      </c>
      <c r="S26" s="35">
        <v>205052</v>
      </c>
    </row>
    <row r="27" spans="1:19" s="2" customFormat="1" ht="12.75">
      <c r="A27" s="59">
        <v>1971</v>
      </c>
      <c r="B27" s="35">
        <v>7500.482</v>
      </c>
      <c r="C27" s="35">
        <v>9672.5</v>
      </c>
      <c r="D27" s="35">
        <v>4963.126</v>
      </c>
      <c r="E27" s="35">
        <v>4612.124</v>
      </c>
      <c r="F27" s="35">
        <v>51285</v>
      </c>
      <c r="G27" s="35" t="s">
        <v>797</v>
      </c>
      <c r="H27" s="35">
        <v>8831.036</v>
      </c>
      <c r="I27" s="35">
        <v>2978.3</v>
      </c>
      <c r="J27" s="35">
        <v>54005.5</v>
      </c>
      <c r="K27" s="35">
        <v>344.936909185665</v>
      </c>
      <c r="L27" s="35">
        <v>13193.776</v>
      </c>
      <c r="M27" s="35">
        <v>8990.45</v>
      </c>
      <c r="N27" s="35">
        <v>34195.056</v>
      </c>
      <c r="O27" s="35">
        <v>8098.328</v>
      </c>
      <c r="P27" s="35">
        <v>55907</v>
      </c>
      <c r="S27" s="35">
        <v>207661</v>
      </c>
    </row>
    <row r="28" spans="1:19" s="2" customFormat="1" ht="12.75">
      <c r="A28" s="59">
        <v>1972</v>
      </c>
      <c r="B28" s="35">
        <v>7544.201</v>
      </c>
      <c r="C28" s="35">
        <v>9709.1</v>
      </c>
      <c r="D28" s="35">
        <v>4991.596</v>
      </c>
      <c r="E28" s="35">
        <v>4639.657</v>
      </c>
      <c r="F28" s="35">
        <v>51732</v>
      </c>
      <c r="G28" s="35" t="s">
        <v>798</v>
      </c>
      <c r="H28" s="35">
        <v>8888.628</v>
      </c>
      <c r="I28" s="35">
        <v>3024.4</v>
      </c>
      <c r="J28" s="35">
        <v>54365.564</v>
      </c>
      <c r="K28" s="35">
        <v>347.459232450345</v>
      </c>
      <c r="L28" s="35">
        <v>13329.874</v>
      </c>
      <c r="M28" s="35">
        <v>8970.45</v>
      </c>
      <c r="N28" s="35">
        <v>34513.161</v>
      </c>
      <c r="O28" s="35">
        <v>8122.293</v>
      </c>
      <c r="P28" s="35">
        <v>56079</v>
      </c>
      <c r="S28" s="35">
        <v>209896</v>
      </c>
    </row>
    <row r="29" spans="1:19" s="2" customFormat="1" ht="12.75">
      <c r="A29" s="59">
        <v>1973</v>
      </c>
      <c r="B29" s="35">
        <v>7586.115</v>
      </c>
      <c r="C29" s="35">
        <v>9738.4</v>
      </c>
      <c r="D29" s="35">
        <v>5021.861</v>
      </c>
      <c r="E29" s="35">
        <v>4666.081</v>
      </c>
      <c r="F29" s="35">
        <v>52157</v>
      </c>
      <c r="G29" s="35" t="s">
        <v>799</v>
      </c>
      <c r="H29" s="35">
        <v>8929.086</v>
      </c>
      <c r="I29" s="35">
        <v>3073.2</v>
      </c>
      <c r="J29" s="35">
        <v>54796.843</v>
      </c>
      <c r="K29" s="35">
        <v>350</v>
      </c>
      <c r="L29" s="35">
        <v>13438.404</v>
      </c>
      <c r="M29" s="35">
        <v>8975.95</v>
      </c>
      <c r="N29" s="35">
        <v>34836.716</v>
      </c>
      <c r="O29" s="35">
        <v>8136.774</v>
      </c>
      <c r="P29" s="35">
        <v>56210</v>
      </c>
      <c r="S29" s="35">
        <v>211909</v>
      </c>
    </row>
    <row r="30" spans="1:19" s="2" customFormat="1" ht="12.75">
      <c r="A30" s="59">
        <v>1974</v>
      </c>
      <c r="B30" s="35">
        <v>7599.038</v>
      </c>
      <c r="C30" s="35">
        <v>9767.8</v>
      </c>
      <c r="D30" s="35">
        <v>5045.297</v>
      </c>
      <c r="E30" s="35">
        <v>4690.574</v>
      </c>
      <c r="F30" s="35">
        <v>52503</v>
      </c>
      <c r="G30" s="35" t="s">
        <v>800</v>
      </c>
      <c r="H30" s="35">
        <v>8962.023</v>
      </c>
      <c r="I30" s="35">
        <v>3124.2</v>
      </c>
      <c r="J30" s="35">
        <v>55226.259</v>
      </c>
      <c r="K30" s="35">
        <v>351.675079061435</v>
      </c>
      <c r="L30" s="35">
        <v>13540.584</v>
      </c>
      <c r="M30" s="35">
        <v>9098.3</v>
      </c>
      <c r="N30" s="35">
        <v>35184.287</v>
      </c>
      <c r="O30" s="35">
        <v>8160.56</v>
      </c>
      <c r="P30" s="35">
        <v>56224</v>
      </c>
      <c r="S30" s="35">
        <v>213854</v>
      </c>
    </row>
    <row r="31" spans="1:19" s="2" customFormat="1" ht="12.75">
      <c r="A31" s="59">
        <v>1975</v>
      </c>
      <c r="B31" s="35">
        <v>7578.903</v>
      </c>
      <c r="C31" s="35">
        <v>9794.8</v>
      </c>
      <c r="D31" s="35">
        <v>5059.861</v>
      </c>
      <c r="E31" s="35">
        <v>4711.439</v>
      </c>
      <c r="F31" s="35">
        <v>52758.427</v>
      </c>
      <c r="G31" s="35" t="s">
        <v>801</v>
      </c>
      <c r="H31" s="35">
        <v>9046.542</v>
      </c>
      <c r="I31" s="35">
        <v>3177.3</v>
      </c>
      <c r="J31" s="35">
        <v>55571.894</v>
      </c>
      <c r="K31" s="35">
        <v>353.48957683563</v>
      </c>
      <c r="L31" s="35">
        <v>13653.438</v>
      </c>
      <c r="M31" s="35">
        <v>9411.09</v>
      </c>
      <c r="N31" s="35">
        <v>35563.535</v>
      </c>
      <c r="O31" s="35">
        <v>8192.566</v>
      </c>
      <c r="P31" s="35">
        <v>56215</v>
      </c>
      <c r="S31" s="35">
        <v>215973</v>
      </c>
    </row>
    <row r="32" spans="1:19" s="2" customFormat="1" ht="12.75">
      <c r="A32" s="59">
        <v>1976</v>
      </c>
      <c r="B32" s="35">
        <v>7565.525</v>
      </c>
      <c r="C32" s="35">
        <v>9811</v>
      </c>
      <c r="D32" s="35">
        <v>5072.596</v>
      </c>
      <c r="E32" s="35">
        <v>4725.664</v>
      </c>
      <c r="F32" s="35">
        <v>52953.613</v>
      </c>
      <c r="G32" s="35" t="s">
        <v>802</v>
      </c>
      <c r="H32" s="35">
        <v>9167.19</v>
      </c>
      <c r="I32" s="35">
        <v>3227.8</v>
      </c>
      <c r="J32" s="35">
        <v>55838.536</v>
      </c>
      <c r="K32" s="35">
        <v>355.31343666693</v>
      </c>
      <c r="L32" s="35">
        <v>13769.913</v>
      </c>
      <c r="M32" s="35">
        <v>9621.97</v>
      </c>
      <c r="N32" s="35">
        <v>35996.78</v>
      </c>
      <c r="O32" s="35">
        <v>8222.31</v>
      </c>
      <c r="P32" s="35">
        <v>56206</v>
      </c>
      <c r="S32" s="35">
        <v>218035</v>
      </c>
    </row>
    <row r="33" spans="1:19" s="2" customFormat="1" ht="12.75">
      <c r="A33" s="59">
        <v>1977</v>
      </c>
      <c r="B33" s="35">
        <v>7568.43</v>
      </c>
      <c r="C33" s="35">
        <v>9821.8</v>
      </c>
      <c r="D33" s="35">
        <v>5088.419</v>
      </c>
      <c r="E33" s="35">
        <v>4738.902</v>
      </c>
      <c r="F33" s="35">
        <v>53165.019</v>
      </c>
      <c r="G33" s="35" t="s">
        <v>803</v>
      </c>
      <c r="H33" s="35">
        <v>9308.479</v>
      </c>
      <c r="I33" s="35">
        <v>3271.9</v>
      </c>
      <c r="J33" s="35">
        <v>56059.245</v>
      </c>
      <c r="K33" s="35">
        <v>357.146706859673</v>
      </c>
      <c r="L33" s="35">
        <v>13852.989</v>
      </c>
      <c r="M33" s="35">
        <v>9662.6</v>
      </c>
      <c r="N33" s="35">
        <v>36439</v>
      </c>
      <c r="O33" s="35">
        <v>8251.648</v>
      </c>
      <c r="P33" s="35">
        <v>56179</v>
      </c>
      <c r="S33" s="35">
        <v>220239</v>
      </c>
    </row>
    <row r="34" spans="1:19" s="2" customFormat="1" ht="12.75">
      <c r="A34" s="59">
        <v>1978</v>
      </c>
      <c r="B34" s="35">
        <v>7562.305</v>
      </c>
      <c r="C34" s="35">
        <v>9829.7</v>
      </c>
      <c r="D34" s="35">
        <v>5104.247</v>
      </c>
      <c r="E34" s="35">
        <v>4752.528</v>
      </c>
      <c r="F34" s="35">
        <v>53380.649</v>
      </c>
      <c r="G34" s="35" t="s">
        <v>804</v>
      </c>
      <c r="H34" s="35">
        <v>9429.959</v>
      </c>
      <c r="I34" s="35">
        <v>3314</v>
      </c>
      <c r="J34" s="35">
        <v>56240.143</v>
      </c>
      <c r="K34" s="35">
        <v>358.989435967427</v>
      </c>
      <c r="L34" s="35">
        <v>13936.754</v>
      </c>
      <c r="M34" s="35">
        <v>9698.78</v>
      </c>
      <c r="N34" s="35">
        <v>36861.034</v>
      </c>
      <c r="O34" s="35">
        <v>8275.778</v>
      </c>
      <c r="P34" s="35">
        <v>56167</v>
      </c>
      <c r="S34" s="35">
        <v>222585</v>
      </c>
    </row>
    <row r="35" spans="1:19" s="2" customFormat="1" ht="12.75">
      <c r="A35" s="59">
        <v>1979</v>
      </c>
      <c r="B35" s="35">
        <v>7549.425</v>
      </c>
      <c r="C35" s="35">
        <v>9837.2</v>
      </c>
      <c r="D35" s="35">
        <v>5116.8</v>
      </c>
      <c r="E35" s="35">
        <v>4764.69</v>
      </c>
      <c r="F35" s="35">
        <v>53605.523</v>
      </c>
      <c r="G35" s="35" t="s">
        <v>805</v>
      </c>
      <c r="H35" s="35">
        <v>9548.258</v>
      </c>
      <c r="I35" s="35">
        <v>3368.2</v>
      </c>
      <c r="J35" s="35">
        <v>56367.71</v>
      </c>
      <c r="K35" s="35">
        <v>360.841672794275</v>
      </c>
      <c r="L35" s="35">
        <v>14030.002</v>
      </c>
      <c r="M35" s="35">
        <v>9724.56</v>
      </c>
      <c r="N35" s="35">
        <v>37200.014</v>
      </c>
      <c r="O35" s="35">
        <v>8293.723</v>
      </c>
      <c r="P35" s="35">
        <v>56228</v>
      </c>
      <c r="S35" s="35">
        <v>225055</v>
      </c>
    </row>
    <row r="36" spans="1:19" s="2" customFormat="1" ht="12.75">
      <c r="A36" s="59">
        <v>1980</v>
      </c>
      <c r="B36" s="35">
        <v>7549.433</v>
      </c>
      <c r="C36" s="35">
        <v>9846.8</v>
      </c>
      <c r="D36" s="35">
        <v>5123.027</v>
      </c>
      <c r="E36" s="35">
        <v>4779.535</v>
      </c>
      <c r="F36" s="35">
        <v>53869.743</v>
      </c>
      <c r="G36" s="35" t="s">
        <v>806</v>
      </c>
      <c r="H36" s="35">
        <v>9642.505</v>
      </c>
      <c r="I36" s="35">
        <v>3401</v>
      </c>
      <c r="J36" s="35">
        <v>56451.247</v>
      </c>
      <c r="K36" s="35">
        <v>362.703466396112</v>
      </c>
      <c r="L36" s="35">
        <v>14143.901</v>
      </c>
      <c r="M36" s="35">
        <v>9777.8</v>
      </c>
      <c r="N36" s="35">
        <v>37488.36</v>
      </c>
      <c r="O36" s="35">
        <v>8310.473</v>
      </c>
      <c r="P36" s="35">
        <v>56314</v>
      </c>
      <c r="S36" s="35">
        <v>227726.463</v>
      </c>
    </row>
    <row r="37" spans="1:19" s="2" customFormat="1" ht="12.75">
      <c r="A37" s="59">
        <v>1981</v>
      </c>
      <c r="B37" s="35">
        <v>7564.629</v>
      </c>
      <c r="C37" s="35">
        <v>9852.4</v>
      </c>
      <c r="D37" s="35">
        <v>5121.572</v>
      </c>
      <c r="E37" s="35">
        <v>4799.964</v>
      </c>
      <c r="F37" s="35">
        <v>54147.284</v>
      </c>
      <c r="G37" s="35" t="s">
        <v>807</v>
      </c>
      <c r="H37" s="35">
        <v>9729.35</v>
      </c>
      <c r="I37" s="35">
        <v>3443.4</v>
      </c>
      <c r="J37" s="35">
        <v>56502.489</v>
      </c>
      <c r="K37" s="35">
        <v>364.574866081939</v>
      </c>
      <c r="L37" s="35">
        <v>14246.049</v>
      </c>
      <c r="M37" s="35">
        <v>9850.079</v>
      </c>
      <c r="N37" s="35">
        <v>37750.8</v>
      </c>
      <c r="O37" s="35">
        <v>8320.485</v>
      </c>
      <c r="P37" s="35">
        <v>56382.597</v>
      </c>
      <c r="S37" s="35">
        <v>229966.237</v>
      </c>
    </row>
    <row r="38" spans="1:19" s="2" customFormat="1" ht="12.75">
      <c r="A38" s="59">
        <v>1982</v>
      </c>
      <c r="B38" s="35">
        <v>7574.085</v>
      </c>
      <c r="C38" s="35">
        <v>9856.303</v>
      </c>
      <c r="D38" s="35">
        <v>5117.81</v>
      </c>
      <c r="E38" s="35">
        <v>4826.933</v>
      </c>
      <c r="F38" s="35">
        <v>54433.565</v>
      </c>
      <c r="G38" s="35" t="s">
        <v>808</v>
      </c>
      <c r="H38" s="35">
        <v>9789.513</v>
      </c>
      <c r="I38" s="35">
        <v>3480</v>
      </c>
      <c r="J38" s="35">
        <v>56535.636</v>
      </c>
      <c r="K38" s="35">
        <v>366.45592141517</v>
      </c>
      <c r="L38" s="35">
        <v>14310.401</v>
      </c>
      <c r="M38" s="35">
        <v>9859.65</v>
      </c>
      <c r="N38" s="35">
        <v>37983.31</v>
      </c>
      <c r="O38" s="35">
        <v>8325.26</v>
      </c>
      <c r="P38" s="35">
        <v>56339.704</v>
      </c>
      <c r="S38" s="35">
        <v>232187.835</v>
      </c>
    </row>
    <row r="39" spans="1:19" s="2" customFormat="1" ht="12.75">
      <c r="A39" s="59">
        <v>1983</v>
      </c>
      <c r="B39" s="35">
        <v>7551.842</v>
      </c>
      <c r="C39" s="35">
        <v>9855.52</v>
      </c>
      <c r="D39" s="35">
        <v>5114.297</v>
      </c>
      <c r="E39" s="35">
        <v>4855.787</v>
      </c>
      <c r="F39" s="35">
        <v>54649.81</v>
      </c>
      <c r="G39" s="35" t="s">
        <v>809</v>
      </c>
      <c r="H39" s="35">
        <v>9846.627</v>
      </c>
      <c r="I39" s="35">
        <v>3504</v>
      </c>
      <c r="J39" s="35">
        <v>56630.129</v>
      </c>
      <c r="K39" s="35">
        <v>368.346682214949</v>
      </c>
      <c r="L39" s="35">
        <v>14362.381</v>
      </c>
      <c r="M39" s="35">
        <v>9872.243</v>
      </c>
      <c r="N39" s="35">
        <v>38184.166</v>
      </c>
      <c r="O39" s="35">
        <v>8329.028</v>
      </c>
      <c r="P39" s="35">
        <v>56382.623</v>
      </c>
      <c r="S39" s="35">
        <v>234307.207</v>
      </c>
    </row>
    <row r="40" spans="1:19" s="2" customFormat="1" ht="12.75">
      <c r="A40" s="59">
        <v>1984</v>
      </c>
      <c r="B40" s="35">
        <v>7552.551</v>
      </c>
      <c r="C40" s="35">
        <v>9855.3</v>
      </c>
      <c r="D40" s="35">
        <v>5111.619</v>
      </c>
      <c r="E40" s="35">
        <v>4881.788</v>
      </c>
      <c r="F40" s="35">
        <v>54946.5</v>
      </c>
      <c r="G40" s="35" t="s">
        <v>810</v>
      </c>
      <c r="H40" s="35">
        <v>9896.365</v>
      </c>
      <c r="I40" s="35">
        <v>3529</v>
      </c>
      <c r="J40" s="35">
        <v>56696.963</v>
      </c>
      <c r="K40" s="35">
        <v>370.247198557463</v>
      </c>
      <c r="L40" s="35">
        <v>14420.022</v>
      </c>
      <c r="M40" s="35">
        <v>9885.387</v>
      </c>
      <c r="N40" s="35">
        <v>38362.861</v>
      </c>
      <c r="O40" s="35">
        <v>8342.621</v>
      </c>
      <c r="P40" s="35">
        <v>56462.228</v>
      </c>
      <c r="S40" s="35">
        <v>236348.292</v>
      </c>
    </row>
    <row r="41" spans="1:19" s="2" customFormat="1" ht="12.75">
      <c r="A41" s="59">
        <v>1985</v>
      </c>
      <c r="B41" s="35">
        <v>7557.667</v>
      </c>
      <c r="C41" s="35">
        <v>9858.2</v>
      </c>
      <c r="D41" s="35">
        <v>5113.691</v>
      </c>
      <c r="E41" s="35">
        <v>4901.783</v>
      </c>
      <c r="F41" s="35">
        <v>55171.224</v>
      </c>
      <c r="G41" s="35" t="s">
        <v>811</v>
      </c>
      <c r="H41" s="35">
        <v>9935.561</v>
      </c>
      <c r="I41" s="35">
        <v>3540</v>
      </c>
      <c r="J41" s="35">
        <v>56731.215</v>
      </c>
      <c r="K41" s="35">
        <v>372.157520777273</v>
      </c>
      <c r="L41" s="35">
        <v>14491.38</v>
      </c>
      <c r="M41" s="35">
        <v>9897.192</v>
      </c>
      <c r="N41" s="35">
        <v>38534.853</v>
      </c>
      <c r="O41" s="35">
        <v>8356.337</v>
      </c>
      <c r="P41" s="35">
        <v>56620.24</v>
      </c>
      <c r="S41" s="35">
        <v>238466.283</v>
      </c>
    </row>
    <row r="42" spans="1:19" s="2" customFormat="1" ht="12.75">
      <c r="A42" s="59">
        <v>1986</v>
      </c>
      <c r="B42" s="35">
        <v>7565.603</v>
      </c>
      <c r="C42" s="35">
        <v>9861.8</v>
      </c>
      <c r="D42" s="35">
        <v>5120.534</v>
      </c>
      <c r="E42" s="35">
        <v>4917.386</v>
      </c>
      <c r="F42" s="35">
        <v>55387.361</v>
      </c>
      <c r="G42" s="35" t="s">
        <v>812</v>
      </c>
      <c r="H42" s="35">
        <v>9966.801</v>
      </c>
      <c r="I42" s="35">
        <v>3540.5</v>
      </c>
      <c r="J42" s="35">
        <v>56733.833</v>
      </c>
      <c r="K42" s="35">
        <v>374.077699468645</v>
      </c>
      <c r="L42" s="35">
        <v>14571.875</v>
      </c>
      <c r="M42" s="35">
        <v>9907.411</v>
      </c>
      <c r="N42" s="35">
        <v>38707.556</v>
      </c>
      <c r="O42" s="35">
        <v>8375.87</v>
      </c>
      <c r="P42" s="35">
        <v>56796.26</v>
      </c>
      <c r="S42" s="35">
        <v>240650.755</v>
      </c>
    </row>
    <row r="43" spans="1:19" s="2" customFormat="1" ht="12.75">
      <c r="A43" s="59">
        <v>1987</v>
      </c>
      <c r="B43" s="35">
        <v>7575.732</v>
      </c>
      <c r="C43" s="35">
        <v>9870.2</v>
      </c>
      <c r="D43" s="35">
        <v>5127.024</v>
      </c>
      <c r="E43" s="35">
        <v>4931.729</v>
      </c>
      <c r="F43" s="35">
        <v>55630.1</v>
      </c>
      <c r="G43" s="35" t="s">
        <v>813</v>
      </c>
      <c r="H43" s="35">
        <v>9993.053</v>
      </c>
      <c r="I43" s="35">
        <v>3539.9</v>
      </c>
      <c r="J43" s="35">
        <v>56729.703</v>
      </c>
      <c r="K43" s="35">
        <v>376.007785486891</v>
      </c>
      <c r="L43" s="35">
        <v>14665.278</v>
      </c>
      <c r="M43" s="35">
        <v>9915.289</v>
      </c>
      <c r="N43" s="35">
        <v>38880.702</v>
      </c>
      <c r="O43" s="35">
        <v>8404.94</v>
      </c>
      <c r="P43" s="35">
        <v>56981.62</v>
      </c>
      <c r="S43" s="35">
        <v>242803.533</v>
      </c>
    </row>
    <row r="44" spans="1:19" s="2" customFormat="1" ht="12.75">
      <c r="A44" s="59">
        <v>1988</v>
      </c>
      <c r="B44" s="35">
        <v>7596.081</v>
      </c>
      <c r="C44" s="35">
        <v>9884</v>
      </c>
      <c r="D44" s="35">
        <v>5129.516</v>
      </c>
      <c r="E44" s="35">
        <v>4946.633</v>
      </c>
      <c r="F44" s="35">
        <v>55873.463</v>
      </c>
      <c r="G44" s="35" t="s">
        <v>814</v>
      </c>
      <c r="H44" s="35">
        <v>10004.401</v>
      </c>
      <c r="I44" s="35">
        <v>3529.6</v>
      </c>
      <c r="J44" s="35">
        <v>56734.027</v>
      </c>
      <c r="K44" s="35">
        <v>377.947829949714</v>
      </c>
      <c r="L44" s="35">
        <v>14761.339</v>
      </c>
      <c r="M44" s="35">
        <v>9920.611</v>
      </c>
      <c r="N44" s="35">
        <v>39053.881</v>
      </c>
      <c r="O44" s="35">
        <v>8444.516</v>
      </c>
      <c r="P44" s="35">
        <v>57159.603</v>
      </c>
      <c r="S44" s="35">
        <v>245021.414</v>
      </c>
    </row>
    <row r="45" spans="1:19" s="2" customFormat="1" ht="12.75">
      <c r="A45" s="59">
        <v>1989</v>
      </c>
      <c r="B45" s="35">
        <v>7623.605</v>
      </c>
      <c r="C45" s="35">
        <v>9937.697</v>
      </c>
      <c r="D45" s="35">
        <v>5132.593</v>
      </c>
      <c r="E45" s="35">
        <v>4962.441</v>
      </c>
      <c r="F45" s="35">
        <v>56416.625</v>
      </c>
      <c r="G45" s="35">
        <v>78462</v>
      </c>
      <c r="H45" s="35">
        <v>10055.663</v>
      </c>
      <c r="I45" s="35">
        <v>3513.2</v>
      </c>
      <c r="J45" s="35">
        <v>56737.529</v>
      </c>
      <c r="K45" s="35">
        <v>379.897884238565</v>
      </c>
      <c r="L45" s="35">
        <v>14848.907</v>
      </c>
      <c r="M45" s="35">
        <v>9923.147</v>
      </c>
      <c r="N45" s="35">
        <v>39214.523</v>
      </c>
      <c r="O45" s="35">
        <v>8492.972</v>
      </c>
      <c r="P45" s="35">
        <v>57324.472</v>
      </c>
      <c r="S45" s="35">
        <v>247341.697</v>
      </c>
    </row>
    <row r="46" spans="1:19" s="2" customFormat="1" ht="12.75">
      <c r="A46" s="59">
        <v>1990</v>
      </c>
      <c r="B46" s="35">
        <v>7718.106</v>
      </c>
      <c r="C46" s="35">
        <v>9969.31</v>
      </c>
      <c r="D46" s="35">
        <v>5140.954</v>
      </c>
      <c r="E46" s="35">
        <v>4986.431</v>
      </c>
      <c r="F46" s="35">
        <v>56735.161</v>
      </c>
      <c r="G46" s="35">
        <v>79635</v>
      </c>
      <c r="H46" s="35">
        <v>10157.893</v>
      </c>
      <c r="I46" s="35">
        <v>3508.2</v>
      </c>
      <c r="J46" s="35">
        <v>56742.886</v>
      </c>
      <c r="K46" s="35">
        <v>381.858</v>
      </c>
      <c r="L46" s="35">
        <v>14951.51</v>
      </c>
      <c r="M46" s="35">
        <v>9922.689</v>
      </c>
      <c r="N46" s="35">
        <v>39350.769</v>
      </c>
      <c r="O46" s="35">
        <v>8558.842</v>
      </c>
      <c r="P46" s="35">
        <v>57493.307</v>
      </c>
      <c r="S46" s="35">
        <v>250131.894</v>
      </c>
    </row>
    <row r="47" spans="1:19" s="2" customFormat="1" ht="12.75">
      <c r="A47" s="59">
        <v>1991</v>
      </c>
      <c r="B47" s="35">
        <v>7812.971</v>
      </c>
      <c r="C47" s="35">
        <v>10004.494</v>
      </c>
      <c r="D47" s="35">
        <v>5154.345</v>
      </c>
      <c r="E47" s="35">
        <v>5013.74</v>
      </c>
      <c r="F47" s="35">
        <v>57055.448</v>
      </c>
      <c r="G47" s="35">
        <v>79984</v>
      </c>
      <c r="H47" s="35">
        <v>10282.695</v>
      </c>
      <c r="I47" s="35">
        <v>3530.771</v>
      </c>
      <c r="J47" s="35">
        <v>56747.462</v>
      </c>
      <c r="K47" s="35">
        <v>385.908</v>
      </c>
      <c r="L47" s="35">
        <v>15066.22</v>
      </c>
      <c r="M47" s="35">
        <v>9918.984</v>
      </c>
      <c r="N47" s="35">
        <v>39461.418</v>
      </c>
      <c r="O47" s="35">
        <v>8617.375</v>
      </c>
      <c r="P47" s="35">
        <v>57665.646</v>
      </c>
      <c r="S47" s="35">
        <v>253492.503</v>
      </c>
    </row>
    <row r="48" spans="1:19" s="2" customFormat="1" ht="12.75">
      <c r="A48" s="59">
        <v>1992</v>
      </c>
      <c r="B48" s="35">
        <v>7909.501</v>
      </c>
      <c r="C48" s="35">
        <v>10045.166</v>
      </c>
      <c r="D48" s="35">
        <v>5171.385</v>
      </c>
      <c r="E48" s="35">
        <v>5041.033</v>
      </c>
      <c r="F48" s="35">
        <v>57374.179</v>
      </c>
      <c r="G48" s="35">
        <v>80595</v>
      </c>
      <c r="H48" s="35">
        <v>10357.243</v>
      </c>
      <c r="I48" s="35">
        <v>3557.098</v>
      </c>
      <c r="J48" s="35">
        <v>56840.847</v>
      </c>
      <c r="K48" s="35">
        <v>391.354</v>
      </c>
      <c r="L48" s="35">
        <v>15174.244</v>
      </c>
      <c r="M48" s="35">
        <v>9914.824</v>
      </c>
      <c r="N48" s="35">
        <v>39549.438</v>
      </c>
      <c r="O48" s="35">
        <v>8675.63</v>
      </c>
      <c r="P48" s="35">
        <v>57866.349</v>
      </c>
      <c r="S48" s="35">
        <v>256894.189</v>
      </c>
    </row>
    <row r="49" spans="1:19" s="2" customFormat="1" ht="12.75">
      <c r="A49" s="59">
        <v>1993</v>
      </c>
      <c r="B49" s="35">
        <v>7983.117</v>
      </c>
      <c r="C49" s="35">
        <v>10084.483</v>
      </c>
      <c r="D49" s="35">
        <v>5188.377</v>
      </c>
      <c r="E49" s="35">
        <v>5065.124</v>
      </c>
      <c r="F49" s="35">
        <v>57658.289</v>
      </c>
      <c r="G49" s="35">
        <v>81179</v>
      </c>
      <c r="H49" s="35">
        <v>10414.809</v>
      </c>
      <c r="I49" s="35">
        <v>3577.016</v>
      </c>
      <c r="J49" s="35">
        <v>57026.746</v>
      </c>
      <c r="K49" s="35">
        <v>397.233</v>
      </c>
      <c r="L49" s="35">
        <v>15274.942</v>
      </c>
      <c r="M49" s="35">
        <v>9930.759</v>
      </c>
      <c r="N49" s="35">
        <v>39627.587</v>
      </c>
      <c r="O49" s="35">
        <v>8722.498</v>
      </c>
      <c r="P49" s="35">
        <v>58026.92</v>
      </c>
      <c r="S49" s="35">
        <v>260255.352</v>
      </c>
    </row>
    <row r="50" spans="1:19" s="2" customFormat="1" ht="12.75">
      <c r="A50" s="59">
        <v>1994</v>
      </c>
      <c r="B50" s="35">
        <v>8022.047</v>
      </c>
      <c r="C50" s="35">
        <v>10115.61</v>
      </c>
      <c r="D50" s="35">
        <v>5205.594</v>
      </c>
      <c r="E50" s="35">
        <v>5086.79</v>
      </c>
      <c r="F50" s="35">
        <v>57906.847</v>
      </c>
      <c r="G50" s="35">
        <v>81422</v>
      </c>
      <c r="H50" s="35">
        <v>10461.64</v>
      </c>
      <c r="I50" s="35">
        <v>3593.533</v>
      </c>
      <c r="J50" s="35">
        <v>57179.46</v>
      </c>
      <c r="K50" s="35">
        <v>403.478</v>
      </c>
      <c r="L50" s="35">
        <v>15382.198</v>
      </c>
      <c r="M50" s="35">
        <v>9954.549</v>
      </c>
      <c r="N50" s="35">
        <v>39690.971</v>
      </c>
      <c r="O50" s="35">
        <v>8769.009</v>
      </c>
      <c r="P50" s="35">
        <v>58212.518</v>
      </c>
      <c r="S50" s="35">
        <v>263435.673</v>
      </c>
    </row>
    <row r="51" spans="1:19" s="2" customFormat="1" ht="12.75">
      <c r="A51" s="59">
        <v>1995</v>
      </c>
      <c r="B51" s="35">
        <v>8041.935</v>
      </c>
      <c r="C51" s="35">
        <v>10136.818</v>
      </c>
      <c r="D51" s="35">
        <v>5232.604</v>
      </c>
      <c r="E51" s="35">
        <v>5105.762</v>
      </c>
      <c r="F51" s="35">
        <v>58149.727</v>
      </c>
      <c r="G51" s="35">
        <v>81661</v>
      </c>
      <c r="H51" s="35">
        <v>10489.368</v>
      </c>
      <c r="I51" s="35">
        <v>3611.198</v>
      </c>
      <c r="J51" s="35">
        <v>57274.531</v>
      </c>
      <c r="K51" s="35">
        <v>409.848</v>
      </c>
      <c r="L51" s="35">
        <v>15459.006</v>
      </c>
      <c r="M51" s="35">
        <v>9968.849</v>
      </c>
      <c r="N51" s="35">
        <v>39749.715</v>
      </c>
      <c r="O51" s="35">
        <v>8825.417</v>
      </c>
      <c r="P51" s="35">
        <v>58426.014</v>
      </c>
      <c r="S51" s="35">
        <v>266557.091</v>
      </c>
    </row>
    <row r="52" spans="1:19" s="2" customFormat="1" ht="12.75">
      <c r="A52" s="59">
        <v>1996</v>
      </c>
      <c r="B52" s="35">
        <v>8055.908</v>
      </c>
      <c r="C52" s="35">
        <v>10156.645</v>
      </c>
      <c r="D52" s="35">
        <v>5262.068</v>
      </c>
      <c r="E52" s="35">
        <v>5121.511</v>
      </c>
      <c r="F52" s="35">
        <v>58388.408</v>
      </c>
      <c r="G52" s="35">
        <v>81895</v>
      </c>
      <c r="H52" s="35">
        <v>10511.232</v>
      </c>
      <c r="I52" s="35">
        <v>3632.794</v>
      </c>
      <c r="J52" s="35">
        <v>57367.032</v>
      </c>
      <c r="K52" s="35">
        <v>415.8</v>
      </c>
      <c r="L52" s="35">
        <v>15532.953</v>
      </c>
      <c r="M52" s="35">
        <v>9979.834</v>
      </c>
      <c r="N52" s="35">
        <v>39803.829</v>
      </c>
      <c r="O52" s="35">
        <v>8859.207</v>
      </c>
      <c r="P52" s="35">
        <v>58618.663</v>
      </c>
      <c r="S52" s="35">
        <v>269667.391</v>
      </c>
    </row>
    <row r="53" spans="1:19" s="2" customFormat="1" ht="12.75">
      <c r="A53" s="59">
        <v>1997</v>
      </c>
      <c r="B53" s="35">
        <v>8072.113</v>
      </c>
      <c r="C53" s="35">
        <v>10181.253</v>
      </c>
      <c r="D53" s="35">
        <v>5283.643</v>
      </c>
      <c r="E53" s="35">
        <v>5135.55</v>
      </c>
      <c r="F53" s="35">
        <v>58623.428</v>
      </c>
      <c r="G53" s="35">
        <v>82015.4123709238</v>
      </c>
      <c r="H53" s="35">
        <v>10533.191</v>
      </c>
      <c r="I53" s="35">
        <v>3669.21</v>
      </c>
      <c r="J53" s="35">
        <v>57479.469</v>
      </c>
      <c r="K53" s="35">
        <v>421.137</v>
      </c>
      <c r="L53" s="35">
        <v>15613.005</v>
      </c>
      <c r="M53" s="35">
        <v>9994.921</v>
      </c>
      <c r="N53" s="35">
        <v>39855.442</v>
      </c>
      <c r="O53" s="35">
        <v>8864.519</v>
      </c>
      <c r="P53" s="35">
        <v>58808.266</v>
      </c>
      <c r="S53" s="35">
        <v>272911.76</v>
      </c>
    </row>
    <row r="54" spans="1:19" s="2" customFormat="1" ht="12.75">
      <c r="A54" s="59">
        <v>1998</v>
      </c>
      <c r="B54" s="35">
        <v>8091.582</v>
      </c>
      <c r="C54" s="35">
        <v>10202.662</v>
      </c>
      <c r="D54" s="35">
        <v>5302.166</v>
      </c>
      <c r="E54" s="35">
        <v>5148.038</v>
      </c>
      <c r="F54" s="35">
        <v>58866.29</v>
      </c>
      <c r="G54" s="35">
        <v>82028.0120375622</v>
      </c>
      <c r="H54" s="35">
        <v>10555.768</v>
      </c>
      <c r="I54" s="35">
        <v>3710.734</v>
      </c>
      <c r="J54" s="35">
        <v>57550.318</v>
      </c>
      <c r="K54" s="35">
        <v>426.493</v>
      </c>
      <c r="L54" s="35">
        <v>15704.916</v>
      </c>
      <c r="M54" s="35">
        <v>10012.197</v>
      </c>
      <c r="N54" s="35">
        <v>39906.235</v>
      </c>
      <c r="O54" s="35">
        <v>8867.79</v>
      </c>
      <c r="P54" s="35">
        <v>59035.652</v>
      </c>
      <c r="S54" s="35">
        <v>276115.288</v>
      </c>
    </row>
    <row r="55" spans="1:19" s="2" customFormat="1" ht="12.75">
      <c r="A55" s="59">
        <v>1999</v>
      </c>
      <c r="B55" s="35">
        <v>8111.238</v>
      </c>
      <c r="C55" s="35">
        <v>10222.784</v>
      </c>
      <c r="D55" s="35">
        <v>5319.545</v>
      </c>
      <c r="E55" s="35">
        <v>5158.392</v>
      </c>
      <c r="F55" s="35">
        <v>59116.128</v>
      </c>
      <c r="G55" s="35">
        <v>82079.1207416836</v>
      </c>
      <c r="H55" s="35">
        <v>10578.659</v>
      </c>
      <c r="I55" s="35">
        <v>3753.53</v>
      </c>
      <c r="J55" s="35">
        <v>57603.634</v>
      </c>
      <c r="K55" s="35">
        <v>431.904</v>
      </c>
      <c r="L55" s="35">
        <v>15800.144</v>
      </c>
      <c r="M55" s="35">
        <v>10030.143</v>
      </c>
      <c r="N55" s="35">
        <v>39953.263</v>
      </c>
      <c r="O55" s="35">
        <v>8870.66</v>
      </c>
      <c r="P55" s="35">
        <v>59293.32</v>
      </c>
      <c r="S55" s="35">
        <v>279294.713</v>
      </c>
    </row>
    <row r="56" spans="1:19" s="2" customFormat="1" ht="12.75">
      <c r="A56" s="59">
        <v>2000</v>
      </c>
      <c r="B56" s="35">
        <v>8131.111</v>
      </c>
      <c r="C56" s="35">
        <v>10241.506</v>
      </c>
      <c r="D56" s="35">
        <v>5336.394</v>
      </c>
      <c r="E56" s="35">
        <v>5167.486</v>
      </c>
      <c r="F56" s="35">
        <v>59381.628</v>
      </c>
      <c r="G56" s="35">
        <v>82192.2577276724</v>
      </c>
      <c r="H56" s="35">
        <v>10601.527</v>
      </c>
      <c r="I56" s="35">
        <v>3797.257</v>
      </c>
      <c r="J56" s="35">
        <v>57719.337</v>
      </c>
      <c r="K56" s="35">
        <v>437.389</v>
      </c>
      <c r="L56" s="35">
        <v>15892.237</v>
      </c>
      <c r="M56" s="35">
        <v>10048.232</v>
      </c>
      <c r="N56" s="35">
        <v>40016.081</v>
      </c>
      <c r="O56" s="35">
        <v>8873.052</v>
      </c>
      <c r="P56" s="35">
        <v>59522.468</v>
      </c>
      <c r="S56" s="35">
        <v>282338.631</v>
      </c>
    </row>
    <row r="57" spans="1:19" s="2" customFormat="1" ht="12.75">
      <c r="A57" s="59">
        <v>2001</v>
      </c>
      <c r="B57" s="35">
        <v>8150.835</v>
      </c>
      <c r="C57" s="35">
        <v>10258.762</v>
      </c>
      <c r="D57" s="35">
        <v>5352.815</v>
      </c>
      <c r="E57" s="35">
        <v>5175.783</v>
      </c>
      <c r="F57" s="35">
        <v>59658.144</v>
      </c>
      <c r="G57" s="35">
        <v>82284.9046295471</v>
      </c>
      <c r="H57" s="35">
        <v>10623.835</v>
      </c>
      <c r="I57" s="35">
        <v>3840.838</v>
      </c>
      <c r="J57" s="35">
        <v>57844.924</v>
      </c>
      <c r="K57" s="35">
        <v>442.972</v>
      </c>
      <c r="L57" s="35">
        <v>15981.472</v>
      </c>
      <c r="M57" s="35">
        <v>10066.253</v>
      </c>
      <c r="N57" s="35">
        <v>40087.104</v>
      </c>
      <c r="O57" s="35">
        <v>8875.053</v>
      </c>
      <c r="P57" s="35">
        <v>59723.243</v>
      </c>
      <c r="S57" s="35">
        <v>285023.886</v>
      </c>
    </row>
    <row r="58" spans="1:19" s="2" customFormat="1" ht="12.75">
      <c r="A58" s="59">
        <v>2002</v>
      </c>
      <c r="B58" s="35">
        <v>8169.929</v>
      </c>
      <c r="C58" s="35">
        <v>10274.595</v>
      </c>
      <c r="D58" s="35">
        <v>5368.854</v>
      </c>
      <c r="E58" s="35">
        <v>5183.545</v>
      </c>
      <c r="F58" s="35">
        <v>59925.035</v>
      </c>
      <c r="G58" s="35">
        <v>82355.0283397374</v>
      </c>
      <c r="H58" s="35">
        <v>10645.343</v>
      </c>
      <c r="I58" s="35">
        <v>3883.159</v>
      </c>
      <c r="J58" s="35">
        <v>57926.999</v>
      </c>
      <c r="K58" s="35">
        <v>448.569</v>
      </c>
      <c r="L58" s="35">
        <v>16067.754</v>
      </c>
      <c r="M58" s="35">
        <v>10084.245</v>
      </c>
      <c r="N58" s="35">
        <v>40152.517</v>
      </c>
      <c r="O58" s="35">
        <v>8876.744</v>
      </c>
      <c r="P58" s="35">
        <v>59912.431</v>
      </c>
      <c r="S58" s="35">
        <v>287675.526</v>
      </c>
    </row>
    <row r="59" spans="1:19" s="2" customFormat="1" ht="12.75">
      <c r="A59" s="59">
        <v>2003</v>
      </c>
      <c r="B59" s="35">
        <v>8188.207</v>
      </c>
      <c r="C59" s="35">
        <v>10289.088</v>
      </c>
      <c r="D59" s="35">
        <v>5384.384</v>
      </c>
      <c r="E59" s="35">
        <v>5190.785</v>
      </c>
      <c r="F59" s="35">
        <v>60180.529</v>
      </c>
      <c r="G59" s="35">
        <v>82402.6858612594</v>
      </c>
      <c r="H59" s="35">
        <v>10665.989</v>
      </c>
      <c r="I59" s="35">
        <v>3924.14</v>
      </c>
      <c r="J59" s="35">
        <v>57998.353</v>
      </c>
      <c r="K59" s="35">
        <v>454.157</v>
      </c>
      <c r="L59" s="35">
        <v>16150.511</v>
      </c>
      <c r="M59" s="35">
        <v>10102.022</v>
      </c>
      <c r="N59" s="35">
        <v>40217.413</v>
      </c>
      <c r="O59" s="35">
        <v>8878.085</v>
      </c>
      <c r="P59" s="35">
        <v>60094.648</v>
      </c>
      <c r="S59" s="35">
        <v>290342.554</v>
      </c>
    </row>
    <row r="60" spans="1:19" s="2" customFormat="1" ht="12.75">
      <c r="A60" s="60"/>
      <c r="B60" s="61"/>
      <c r="C60" s="61"/>
      <c r="D60" s="61"/>
      <c r="E60" s="61"/>
      <c r="F60" s="61"/>
      <c r="G60" s="61"/>
      <c r="H60" s="61"/>
      <c r="I60" s="61"/>
      <c r="J60" s="61"/>
      <c r="K60" s="61"/>
      <c r="L60" s="61"/>
      <c r="M60" s="61"/>
      <c r="N60" s="61"/>
      <c r="O60" s="61"/>
      <c r="P60" s="61"/>
      <c r="S60" s="61"/>
    </row>
    <row r="61" spans="1:19" s="2" customFormat="1" ht="12.75">
      <c r="A61" s="60"/>
      <c r="B61" s="61"/>
      <c r="C61" s="61"/>
      <c r="D61" s="61"/>
      <c r="E61" s="61"/>
      <c r="F61" s="61"/>
      <c r="G61" s="61"/>
      <c r="H61" s="61"/>
      <c r="I61" s="61"/>
      <c r="J61" s="61"/>
      <c r="K61" s="61"/>
      <c r="L61" s="61"/>
      <c r="M61" s="61"/>
      <c r="N61" s="61"/>
      <c r="O61" s="61"/>
      <c r="P61" s="61"/>
      <c r="S61" s="61"/>
    </row>
    <row r="62" spans="1:19" s="2" customFormat="1" ht="12.75">
      <c r="A62" s="2" t="s">
        <v>815</v>
      </c>
      <c r="B62" s="61"/>
      <c r="C62" s="61"/>
      <c r="D62" s="61"/>
      <c r="E62" s="61"/>
      <c r="F62" s="61"/>
      <c r="G62" s="61"/>
      <c r="H62" s="61"/>
      <c r="I62" s="61"/>
      <c r="J62" s="61"/>
      <c r="K62" s="61"/>
      <c r="L62" s="61"/>
      <c r="M62" s="61"/>
      <c r="N62" s="61"/>
      <c r="O62" s="61"/>
      <c r="P62" s="61"/>
      <c r="S62" s="61"/>
    </row>
  </sheetData>
  <printOptions/>
  <pageMargins left="0.7875" right="0.7875" top="0.7875" bottom="0.7875" header="0.5" footer="0.5"/>
  <pageSetup fitToHeight="0" horizontalDpi="300" verticalDpi="300" orientation="portrait" paperSize="9" r:id="rId1"/>
</worksheet>
</file>

<file path=xl/worksheets/sheet36.xml><?xml version="1.0" encoding="utf-8"?>
<worksheet xmlns="http://schemas.openxmlformats.org/spreadsheetml/2006/main" xmlns:r="http://schemas.openxmlformats.org/officeDocument/2006/relationships">
  <dimension ref="A1:I62"/>
  <sheetViews>
    <sheetView workbookViewId="0" topLeftCell="A1">
      <pane xSplit="1" ySplit="5" topLeftCell="B30" activePane="bottomRight" state="frozen"/>
      <selection pane="topLeft" activeCell="G52" sqref="G52"/>
      <selection pane="topRight" activeCell="G52" sqref="G52"/>
      <selection pane="bottomLeft" activeCell="G52" sqref="G52"/>
      <selection pane="bottomRight" activeCell="F48" sqref="F48"/>
    </sheetView>
  </sheetViews>
  <sheetFormatPr defaultColWidth="9.140625" defaultRowHeight="12.75"/>
  <cols>
    <col min="1" max="2" width="9.00390625" style="1" customWidth="1"/>
    <col min="3" max="3" width="7.140625" style="1" customWidth="1"/>
    <col min="4" max="16384" width="9.00390625" style="1" customWidth="1"/>
  </cols>
  <sheetData>
    <row r="1" spans="1:3" s="2" customFormat="1" ht="12.75">
      <c r="A1" s="53" t="s">
        <v>816</v>
      </c>
      <c r="B1" s="35"/>
      <c r="C1" s="35"/>
    </row>
    <row r="2" spans="1:3" s="2" customFormat="1" ht="12.75">
      <c r="A2" s="53" t="s">
        <v>817</v>
      </c>
      <c r="B2" s="35"/>
      <c r="C2" s="35"/>
    </row>
    <row r="3" spans="1:9" s="2" customFormat="1" ht="12.75">
      <c r="A3" s="56"/>
      <c r="B3" s="58" t="s">
        <v>818</v>
      </c>
      <c r="C3" s="58" t="s">
        <v>819</v>
      </c>
      <c r="D3" s="55" t="s">
        <v>820</v>
      </c>
      <c r="E3" s="58" t="s">
        <v>821</v>
      </c>
      <c r="F3" s="58" t="s">
        <v>822</v>
      </c>
      <c r="G3" s="55" t="s">
        <v>823</v>
      </c>
      <c r="H3" s="55" t="s">
        <v>824</v>
      </c>
      <c r="I3" s="55" t="s">
        <v>825</v>
      </c>
    </row>
    <row r="4" spans="1:7" s="2" customFormat="1" ht="12.75">
      <c r="A4" s="56"/>
      <c r="B4" s="58" t="s">
        <v>826</v>
      </c>
      <c r="C4" s="55"/>
      <c r="D4" s="55"/>
      <c r="E4" s="55"/>
      <c r="F4" s="55"/>
      <c r="G4" s="55"/>
    </row>
    <row r="5" spans="1:9" s="2" customFormat="1" ht="12.75">
      <c r="A5" s="56"/>
      <c r="B5" s="57" t="s">
        <v>827</v>
      </c>
      <c r="C5" s="57" t="s">
        <v>828</v>
      </c>
      <c r="D5" s="57" t="s">
        <v>829</v>
      </c>
      <c r="E5" s="57" t="s">
        <v>830</v>
      </c>
      <c r="F5" s="57" t="s">
        <v>831</v>
      </c>
      <c r="G5" s="57" t="s">
        <v>832</v>
      </c>
      <c r="H5" s="57" t="s">
        <v>833</v>
      </c>
      <c r="I5" s="57" t="s">
        <v>834</v>
      </c>
    </row>
    <row r="6" spans="1:9" s="2" customFormat="1" ht="12.75">
      <c r="A6" s="59">
        <v>1950</v>
      </c>
      <c r="B6" s="29">
        <v>8925.122</v>
      </c>
      <c r="C6" s="29">
        <v>1095.61</v>
      </c>
      <c r="D6" s="29">
        <v>9338</v>
      </c>
      <c r="E6" s="29">
        <v>1936.498</v>
      </c>
      <c r="F6" s="29">
        <v>2553.159</v>
      </c>
      <c r="G6" s="29">
        <v>24824</v>
      </c>
      <c r="H6" s="29">
        <v>3463.446</v>
      </c>
      <c r="I6" s="29"/>
    </row>
    <row r="7" spans="1:9" s="2" customFormat="1" ht="12.75">
      <c r="A7" s="59">
        <v>1951</v>
      </c>
      <c r="B7" s="29">
        <v>9023.17</v>
      </c>
      <c r="C7" s="29">
        <v>1111.966</v>
      </c>
      <c r="D7" s="29">
        <v>9423</v>
      </c>
      <c r="E7" s="29">
        <v>1950.888</v>
      </c>
      <c r="F7" s="29">
        <v>2561.579</v>
      </c>
      <c r="G7" s="29">
        <v>25262.265</v>
      </c>
      <c r="H7" s="29">
        <v>3508.698</v>
      </c>
      <c r="I7" s="29"/>
    </row>
    <row r="8" spans="1:9" s="2" customFormat="1" ht="12.75">
      <c r="A8" s="59">
        <v>1952</v>
      </c>
      <c r="B8" s="29">
        <v>9125.183</v>
      </c>
      <c r="C8" s="29">
        <v>1130.445</v>
      </c>
      <c r="D8" s="29">
        <v>9504</v>
      </c>
      <c r="E8" s="29">
        <v>1964.319</v>
      </c>
      <c r="F8" s="29">
        <v>2583.984</v>
      </c>
      <c r="G8" s="29">
        <v>25730.551</v>
      </c>
      <c r="H8" s="29">
        <v>3558.137</v>
      </c>
      <c r="I8" s="29"/>
    </row>
    <row r="9" spans="1:9" s="2" customFormat="1" ht="12.75">
      <c r="A9" s="59">
        <v>1953</v>
      </c>
      <c r="B9" s="29">
        <v>9220.908</v>
      </c>
      <c r="C9" s="29">
        <v>1140.395</v>
      </c>
      <c r="D9" s="29">
        <v>9595</v>
      </c>
      <c r="E9" s="29">
        <v>1976.212</v>
      </c>
      <c r="F9" s="29">
        <v>2593.918</v>
      </c>
      <c r="G9" s="29">
        <v>26221.264</v>
      </c>
      <c r="H9" s="29">
        <v>3598.761</v>
      </c>
      <c r="I9" s="29"/>
    </row>
    <row r="10" spans="1:9" s="2" customFormat="1" ht="12.75">
      <c r="A10" s="59">
        <v>1954</v>
      </c>
      <c r="B10" s="29">
        <v>9290.617</v>
      </c>
      <c r="C10" s="29">
        <v>1148.378</v>
      </c>
      <c r="D10" s="29">
        <v>9706</v>
      </c>
      <c r="E10" s="29">
        <v>1990.651</v>
      </c>
      <c r="F10" s="29">
        <v>2597.435</v>
      </c>
      <c r="G10" s="29">
        <v>26715.134</v>
      </c>
      <c r="H10" s="29">
        <v>3661.437</v>
      </c>
      <c r="I10" s="29"/>
    </row>
    <row r="11" spans="1:9" s="2" customFormat="1" ht="12.75">
      <c r="A11" s="59">
        <v>1955</v>
      </c>
      <c r="B11" s="29">
        <v>9365.969</v>
      </c>
      <c r="C11" s="29">
        <v>1154.371</v>
      </c>
      <c r="D11" s="29">
        <v>9825</v>
      </c>
      <c r="E11" s="29">
        <v>2002.111</v>
      </c>
      <c r="F11" s="29">
        <v>2614.336</v>
      </c>
      <c r="G11" s="29">
        <v>27220.668</v>
      </c>
      <c r="H11" s="29">
        <v>3726.601</v>
      </c>
      <c r="I11" s="29"/>
    </row>
    <row r="12" spans="1:9" s="2" customFormat="1" ht="12.75">
      <c r="A12" s="59">
        <v>1956</v>
      </c>
      <c r="B12" s="29">
        <v>9442.04</v>
      </c>
      <c r="C12" s="29">
        <v>1162.801</v>
      </c>
      <c r="D12" s="29">
        <v>9911</v>
      </c>
      <c r="E12" s="29">
        <v>2026.333</v>
      </c>
      <c r="F12" s="29">
        <v>2641.167</v>
      </c>
      <c r="G12" s="29">
        <v>27743.876</v>
      </c>
      <c r="H12" s="29">
        <v>3787.111</v>
      </c>
      <c r="I12" s="29"/>
    </row>
    <row r="13" spans="1:9" s="2" customFormat="1" ht="12.75">
      <c r="A13" s="59">
        <v>1957</v>
      </c>
      <c r="B13" s="29">
        <v>9513.758</v>
      </c>
      <c r="C13" s="29">
        <v>1174.251</v>
      </c>
      <c r="D13" s="29">
        <v>9839</v>
      </c>
      <c r="E13" s="29">
        <v>2055.709</v>
      </c>
      <c r="F13" s="29">
        <v>2651.63</v>
      </c>
      <c r="G13" s="29">
        <v>28235.346</v>
      </c>
      <c r="H13" s="29">
        <v>3844.277</v>
      </c>
      <c r="I13" s="29"/>
    </row>
    <row r="14" spans="1:9" s="2" customFormat="1" ht="12.75">
      <c r="A14" s="59">
        <v>1958</v>
      </c>
      <c r="B14" s="29">
        <v>9574.65</v>
      </c>
      <c r="C14" s="29">
        <v>1185.336</v>
      </c>
      <c r="D14" s="29">
        <v>9882</v>
      </c>
      <c r="E14" s="29">
        <v>2072.119</v>
      </c>
      <c r="F14" s="29">
        <v>2672.229</v>
      </c>
      <c r="G14" s="29">
        <v>28692.576</v>
      </c>
      <c r="H14" s="29">
        <v>3899.751</v>
      </c>
      <c r="I14" s="29"/>
    </row>
    <row r="15" spans="1:9" s="2" customFormat="1" ht="12.75">
      <c r="A15" s="59">
        <v>1959</v>
      </c>
      <c r="B15" s="29">
        <v>9618.554</v>
      </c>
      <c r="C15" s="29">
        <v>1197.418</v>
      </c>
      <c r="D15" s="29">
        <v>9937</v>
      </c>
      <c r="E15" s="29">
        <v>2088.934</v>
      </c>
      <c r="F15" s="29">
        <v>2717.677</v>
      </c>
      <c r="G15" s="29">
        <v>29152.334</v>
      </c>
      <c r="H15" s="29">
        <v>3946.039</v>
      </c>
      <c r="I15" s="29"/>
    </row>
    <row r="16" spans="1:9" s="2" customFormat="1" ht="12.75">
      <c r="A16" s="59">
        <v>1960</v>
      </c>
      <c r="B16" s="29">
        <v>9659.818</v>
      </c>
      <c r="C16" s="29">
        <v>1210.647</v>
      </c>
      <c r="D16" s="29">
        <v>9983.512</v>
      </c>
      <c r="E16" s="29">
        <v>2115.183</v>
      </c>
      <c r="F16" s="29">
        <v>2764.864</v>
      </c>
      <c r="G16" s="29">
        <v>29589.842</v>
      </c>
      <c r="H16" s="29">
        <v>3994.27</v>
      </c>
      <c r="I16" s="29"/>
    </row>
    <row r="17" spans="1:9" s="2" customFormat="1" ht="12.75">
      <c r="A17" s="59">
        <v>1961</v>
      </c>
      <c r="B17" s="29">
        <v>9587.25</v>
      </c>
      <c r="C17" s="29">
        <v>1224.467</v>
      </c>
      <c r="D17" s="29">
        <v>10029</v>
      </c>
      <c r="E17" s="29">
        <v>2145.744</v>
      </c>
      <c r="F17" s="29">
        <v>2810.271</v>
      </c>
      <c r="G17" s="29">
        <v>29978.949</v>
      </c>
      <c r="H17" s="29">
        <v>4191.642</v>
      </c>
      <c r="I17" s="29"/>
    </row>
    <row r="18" spans="1:9" s="2" customFormat="1" ht="12.75">
      <c r="A18" s="59">
        <v>1962</v>
      </c>
      <c r="B18" s="29">
        <v>9620.282</v>
      </c>
      <c r="C18" s="29">
        <v>1238.786</v>
      </c>
      <c r="D18" s="29">
        <v>10063</v>
      </c>
      <c r="E18" s="29">
        <v>2172.829</v>
      </c>
      <c r="F18" s="29">
        <v>2850.22</v>
      </c>
      <c r="G18" s="29">
        <v>30329.617</v>
      </c>
      <c r="H18" s="29">
        <v>4237.384</v>
      </c>
      <c r="I18" s="29"/>
    </row>
    <row r="19" spans="1:9" s="2" customFormat="1" ht="12.75">
      <c r="A19" s="59">
        <v>1963</v>
      </c>
      <c r="B19" s="29">
        <v>9666.468</v>
      </c>
      <c r="C19" s="29">
        <v>1254.604</v>
      </c>
      <c r="D19" s="29">
        <v>10091</v>
      </c>
      <c r="E19" s="29">
        <v>2199.396</v>
      </c>
      <c r="F19" s="29">
        <v>2886.18</v>
      </c>
      <c r="G19" s="29">
        <v>30662.122</v>
      </c>
      <c r="H19" s="29">
        <v>4281.858</v>
      </c>
      <c r="I19" s="29"/>
    </row>
    <row r="20" spans="1:9" s="2" customFormat="1" ht="12.75">
      <c r="A20" s="59">
        <v>1964</v>
      </c>
      <c r="B20" s="29">
        <v>9726.03</v>
      </c>
      <c r="C20" s="29">
        <v>1272.439</v>
      </c>
      <c r="D20" s="29">
        <v>10124</v>
      </c>
      <c r="E20" s="29">
        <v>2227.495</v>
      </c>
      <c r="F20" s="29">
        <v>2922.673</v>
      </c>
      <c r="G20" s="29">
        <v>30975.52</v>
      </c>
      <c r="H20" s="29">
        <v>4326.174</v>
      </c>
      <c r="I20" s="29"/>
    </row>
    <row r="21" spans="1:9" s="2" customFormat="1" ht="12.75">
      <c r="A21" s="59">
        <v>1965</v>
      </c>
      <c r="B21" s="29">
        <v>9776.922</v>
      </c>
      <c r="C21" s="29">
        <v>1287.808</v>
      </c>
      <c r="D21" s="29">
        <v>10152.934</v>
      </c>
      <c r="E21" s="29">
        <v>2253.604</v>
      </c>
      <c r="F21" s="29">
        <v>2959.173</v>
      </c>
      <c r="G21" s="29">
        <v>31262.358</v>
      </c>
      <c r="H21" s="29">
        <v>4369.939</v>
      </c>
      <c r="I21" s="29"/>
    </row>
    <row r="22" spans="1:9" s="2" customFormat="1" ht="12.75">
      <c r="A22" s="59">
        <v>1966</v>
      </c>
      <c r="B22" s="29">
        <v>9815.359</v>
      </c>
      <c r="C22" s="29">
        <v>1300.177</v>
      </c>
      <c r="D22" s="29">
        <v>10184.561</v>
      </c>
      <c r="E22" s="29">
        <v>2278.721</v>
      </c>
      <c r="F22" s="29">
        <v>2996.683</v>
      </c>
      <c r="G22" s="29">
        <v>31532.016</v>
      </c>
      <c r="H22" s="29">
        <v>4408.988</v>
      </c>
      <c r="I22" s="29"/>
    </row>
    <row r="23" spans="1:9" s="2" customFormat="1" ht="12.75">
      <c r="A23" s="59">
        <v>1967</v>
      </c>
      <c r="B23" s="29">
        <v>9835.109</v>
      </c>
      <c r="C23" s="29">
        <v>1311.56</v>
      </c>
      <c r="D23" s="29">
        <v>10223.422</v>
      </c>
      <c r="E23" s="29">
        <v>2301.371</v>
      </c>
      <c r="F23" s="29">
        <v>3033.728</v>
      </c>
      <c r="G23" s="29">
        <v>31785.378</v>
      </c>
      <c r="H23" s="29">
        <v>4442.238</v>
      </c>
      <c r="I23" s="29"/>
    </row>
    <row r="24" spans="1:9" s="2" customFormat="1" ht="12.75">
      <c r="A24" s="59">
        <v>1968</v>
      </c>
      <c r="B24" s="29">
        <v>9851.051</v>
      </c>
      <c r="C24" s="29">
        <v>1324.437</v>
      </c>
      <c r="D24" s="29">
        <v>10263.542</v>
      </c>
      <c r="E24" s="29">
        <v>2322.031</v>
      </c>
      <c r="F24" s="29">
        <v>3068.801</v>
      </c>
      <c r="G24" s="29">
        <v>32034.813</v>
      </c>
      <c r="H24" s="29">
        <v>4471.59</v>
      </c>
      <c r="I24" s="29"/>
    </row>
    <row r="25" spans="1:9" s="2" customFormat="1" ht="12.75">
      <c r="A25" s="59">
        <v>1969</v>
      </c>
      <c r="B25" s="29">
        <v>9806.577</v>
      </c>
      <c r="C25" s="29">
        <v>1342.891</v>
      </c>
      <c r="D25" s="29">
        <v>10302.814</v>
      </c>
      <c r="E25" s="29">
        <v>2341.871</v>
      </c>
      <c r="F25" s="29">
        <v>3101.819</v>
      </c>
      <c r="G25" s="29">
        <v>32280.848</v>
      </c>
      <c r="H25" s="29">
        <v>4477.625</v>
      </c>
      <c r="I25" s="29"/>
    </row>
    <row r="26" spans="1:9" s="2" customFormat="1" ht="12.75">
      <c r="A26" s="59">
        <v>1970</v>
      </c>
      <c r="B26" s="29">
        <v>9795.226</v>
      </c>
      <c r="C26" s="29">
        <v>1363.183</v>
      </c>
      <c r="D26" s="29">
        <v>10337.004</v>
      </c>
      <c r="E26" s="29">
        <v>2361.159</v>
      </c>
      <c r="F26" s="29">
        <v>3137.562</v>
      </c>
      <c r="G26" s="29">
        <v>32526</v>
      </c>
      <c r="H26" s="29">
        <v>4523.873</v>
      </c>
      <c r="I26" s="29"/>
    </row>
    <row r="27" spans="1:9" s="2" customFormat="1" ht="12.75">
      <c r="A27" s="59">
        <v>1971</v>
      </c>
      <c r="B27" s="29">
        <v>9824.749</v>
      </c>
      <c r="C27" s="29">
        <v>1381.459</v>
      </c>
      <c r="D27" s="29">
        <v>10364.869</v>
      </c>
      <c r="E27" s="29">
        <v>2381.641</v>
      </c>
      <c r="F27" s="29">
        <v>3177.533</v>
      </c>
      <c r="G27" s="29">
        <v>32777.81</v>
      </c>
      <c r="H27" s="29">
        <v>4556.627</v>
      </c>
      <c r="I27" s="29"/>
    </row>
    <row r="28" spans="1:9" s="2" customFormat="1" ht="12.75">
      <c r="A28" s="59">
        <v>1972</v>
      </c>
      <c r="B28" s="29">
        <v>9862.158</v>
      </c>
      <c r="C28" s="29">
        <v>1397.391</v>
      </c>
      <c r="D28" s="29">
        <v>10394.091</v>
      </c>
      <c r="E28" s="29">
        <v>2401.244</v>
      </c>
      <c r="F28" s="29">
        <v>3213.271</v>
      </c>
      <c r="G28" s="29">
        <v>33039.545</v>
      </c>
      <c r="H28" s="29">
        <v>4593.433</v>
      </c>
      <c r="I28" s="29"/>
    </row>
    <row r="29" spans="1:9" s="2" customFormat="1" ht="12.75">
      <c r="A29" s="59">
        <v>1973</v>
      </c>
      <c r="B29" s="29">
        <v>9912.08</v>
      </c>
      <c r="C29" s="29">
        <v>1410.836</v>
      </c>
      <c r="D29" s="29">
        <v>10425.984</v>
      </c>
      <c r="E29" s="29">
        <v>2421.355</v>
      </c>
      <c r="F29" s="29">
        <v>3245.551</v>
      </c>
      <c r="G29" s="29">
        <v>33331.131</v>
      </c>
      <c r="H29" s="29">
        <v>4637.193</v>
      </c>
      <c r="I29" s="29"/>
    </row>
    <row r="30" spans="1:9" s="2" customFormat="1" ht="12.75">
      <c r="A30" s="59">
        <v>1974</v>
      </c>
      <c r="B30" s="29">
        <v>9975.77</v>
      </c>
      <c r="C30" s="29">
        <v>1422.291</v>
      </c>
      <c r="D30" s="29">
        <v>10471.272</v>
      </c>
      <c r="E30" s="29">
        <v>2442.473</v>
      </c>
      <c r="F30" s="29">
        <v>3276.362</v>
      </c>
      <c r="G30" s="29">
        <v>33642.89</v>
      </c>
      <c r="H30" s="29">
        <v>4682.1</v>
      </c>
      <c r="I30" s="29"/>
    </row>
    <row r="31" spans="1:9" s="2" customFormat="1" ht="12.75">
      <c r="A31" s="59">
        <v>1975</v>
      </c>
      <c r="B31" s="29">
        <v>10042.019</v>
      </c>
      <c r="C31" s="29">
        <v>1432.246</v>
      </c>
      <c r="D31" s="29">
        <v>10531.82</v>
      </c>
      <c r="E31" s="29">
        <v>2461.606</v>
      </c>
      <c r="F31" s="29">
        <v>3305.195</v>
      </c>
      <c r="G31" s="29">
        <v>33969.24</v>
      </c>
      <c r="H31" s="29">
        <v>4729.718</v>
      </c>
      <c r="I31" s="29"/>
    </row>
    <row r="32" spans="1:9" s="2" customFormat="1" ht="12.75">
      <c r="A32" s="59">
        <v>1976</v>
      </c>
      <c r="B32" s="29">
        <v>10105.143</v>
      </c>
      <c r="C32" s="29">
        <v>1442.204</v>
      </c>
      <c r="D32" s="29">
        <v>10588.729</v>
      </c>
      <c r="E32" s="29">
        <v>2476.76</v>
      </c>
      <c r="F32" s="29">
        <v>3333.542</v>
      </c>
      <c r="G32" s="29">
        <v>34299.428</v>
      </c>
      <c r="H32" s="29">
        <v>4778.54</v>
      </c>
      <c r="I32" s="29"/>
    </row>
    <row r="33" spans="1:9" s="2" customFormat="1" ht="12.75">
      <c r="A33" s="59">
        <v>1977</v>
      </c>
      <c r="B33" s="29">
        <v>10161.915</v>
      </c>
      <c r="C33" s="29">
        <v>1453.168</v>
      </c>
      <c r="D33" s="29">
        <v>10637.171</v>
      </c>
      <c r="E33" s="29">
        <v>2491.407</v>
      </c>
      <c r="F33" s="29">
        <v>3361.419</v>
      </c>
      <c r="G33" s="29">
        <v>34621.254</v>
      </c>
      <c r="H33" s="29">
        <v>4827.803</v>
      </c>
      <c r="I33" s="29"/>
    </row>
    <row r="34" spans="1:9" s="2" customFormat="1" ht="12.75">
      <c r="A34" s="59">
        <v>1978</v>
      </c>
      <c r="B34" s="29">
        <v>10212.894</v>
      </c>
      <c r="C34" s="29">
        <v>1463.533</v>
      </c>
      <c r="D34" s="29">
        <v>10673.3</v>
      </c>
      <c r="E34" s="29">
        <v>2504.508</v>
      </c>
      <c r="F34" s="29">
        <v>3386.988</v>
      </c>
      <c r="G34" s="29">
        <v>34929.072</v>
      </c>
      <c r="H34" s="29">
        <v>4876.017</v>
      </c>
      <c r="I34" s="29"/>
    </row>
    <row r="35" spans="1:9" s="2" customFormat="1" ht="12.75">
      <c r="A35" s="59">
        <v>1979</v>
      </c>
      <c r="B35" s="29">
        <v>10259.67</v>
      </c>
      <c r="C35" s="29">
        <v>1472.244</v>
      </c>
      <c r="D35" s="29">
        <v>10698.234</v>
      </c>
      <c r="E35" s="29">
        <v>2514.167</v>
      </c>
      <c r="F35" s="29">
        <v>3410.869</v>
      </c>
      <c r="G35" s="29">
        <v>35256.645</v>
      </c>
      <c r="H35" s="29">
        <v>4922.558</v>
      </c>
      <c r="I35" s="29"/>
    </row>
    <row r="36" spans="1:9" s="2" customFormat="1" ht="12.75">
      <c r="A36" s="59">
        <v>1980</v>
      </c>
      <c r="B36" s="29">
        <v>10288.726</v>
      </c>
      <c r="C36" s="29">
        <v>1482.196</v>
      </c>
      <c r="D36" s="29">
        <v>10711.122</v>
      </c>
      <c r="E36" s="29">
        <v>2525.189</v>
      </c>
      <c r="F36" s="29">
        <v>3436.03</v>
      </c>
      <c r="G36" s="29">
        <v>35578.016</v>
      </c>
      <c r="H36" s="29">
        <v>4965.958</v>
      </c>
      <c r="I36" s="29"/>
    </row>
    <row r="37" spans="1:9" s="2" customFormat="1" ht="12.75">
      <c r="A37" s="59">
        <v>1981</v>
      </c>
      <c r="B37" s="29">
        <v>10297.904</v>
      </c>
      <c r="C37" s="29">
        <v>1493.318</v>
      </c>
      <c r="D37" s="29">
        <v>10711.848</v>
      </c>
      <c r="E37" s="29">
        <v>2538.275</v>
      </c>
      <c r="F37" s="29">
        <v>3463.834</v>
      </c>
      <c r="G37" s="29">
        <v>35901.961</v>
      </c>
      <c r="H37" s="29">
        <v>5013.692</v>
      </c>
      <c r="I37" s="29"/>
    </row>
    <row r="38" spans="1:9" s="2" customFormat="1" ht="12.75">
      <c r="A38" s="59">
        <v>1982</v>
      </c>
      <c r="B38" s="29">
        <v>10303.704</v>
      </c>
      <c r="C38" s="29">
        <v>1504.043</v>
      </c>
      <c r="D38" s="29">
        <v>10705.535</v>
      </c>
      <c r="E38" s="29">
        <v>2554.19</v>
      </c>
      <c r="F38" s="29">
        <v>3494.233</v>
      </c>
      <c r="G38" s="29">
        <v>36227.381</v>
      </c>
      <c r="H38" s="29">
        <v>5048.043</v>
      </c>
      <c r="I38" s="29"/>
    </row>
    <row r="39" spans="1:9" s="2" customFormat="1" ht="12.75">
      <c r="A39" s="59">
        <v>1983</v>
      </c>
      <c r="B39" s="29">
        <v>10306.888</v>
      </c>
      <c r="C39" s="29">
        <v>1514.671</v>
      </c>
      <c r="D39" s="29">
        <v>10689.463</v>
      </c>
      <c r="E39" s="29">
        <v>2572.459</v>
      </c>
      <c r="F39" s="29">
        <v>3526.419</v>
      </c>
      <c r="G39" s="29">
        <v>36571.418</v>
      </c>
      <c r="H39" s="29">
        <v>5081.376</v>
      </c>
      <c r="I39" s="29"/>
    </row>
    <row r="40" spans="1:9" s="2" customFormat="1" ht="12.75">
      <c r="A40" s="59">
        <v>1984</v>
      </c>
      <c r="B40" s="29">
        <v>10309.224</v>
      </c>
      <c r="C40" s="29">
        <v>1526.128</v>
      </c>
      <c r="D40" s="29">
        <v>10668.095</v>
      </c>
      <c r="E40" s="29">
        <v>2591.311</v>
      </c>
      <c r="F40" s="29">
        <v>3558.887</v>
      </c>
      <c r="G40" s="29">
        <v>36904.134</v>
      </c>
      <c r="H40" s="29">
        <v>5114.08</v>
      </c>
      <c r="I40" s="29"/>
    </row>
    <row r="41" spans="1:9" s="2" customFormat="1" ht="12.75">
      <c r="A41" s="59">
        <v>1985</v>
      </c>
      <c r="B41" s="29">
        <v>10310.162</v>
      </c>
      <c r="C41" s="29">
        <v>1538.224</v>
      </c>
      <c r="D41" s="29">
        <v>10648.713</v>
      </c>
      <c r="E41" s="29">
        <v>2610.412</v>
      </c>
      <c r="F41" s="29">
        <v>3591.674</v>
      </c>
      <c r="G41" s="29">
        <v>37225.792</v>
      </c>
      <c r="H41" s="29">
        <v>5144.632</v>
      </c>
      <c r="I41" s="29"/>
    </row>
    <row r="42" spans="1:9" s="2" customFormat="1" ht="12.75">
      <c r="A42" s="59">
        <v>1986</v>
      </c>
      <c r="B42" s="29">
        <v>10308.836</v>
      </c>
      <c r="C42" s="29">
        <v>1550.072</v>
      </c>
      <c r="D42" s="29">
        <v>10630.563</v>
      </c>
      <c r="E42" s="29">
        <v>2631.407</v>
      </c>
      <c r="F42" s="29">
        <v>3625.058</v>
      </c>
      <c r="G42" s="29">
        <v>37504.275</v>
      </c>
      <c r="H42" s="29">
        <v>5172.084</v>
      </c>
      <c r="I42" s="29"/>
    </row>
    <row r="43" spans="1:9" s="2" customFormat="1" ht="12.75">
      <c r="A43" s="59">
        <v>1987</v>
      </c>
      <c r="B43" s="29">
        <v>10311.597</v>
      </c>
      <c r="C43" s="29">
        <v>1562.224</v>
      </c>
      <c r="D43" s="29">
        <v>10612.74</v>
      </c>
      <c r="E43" s="29">
        <v>2654.396</v>
      </c>
      <c r="F43" s="29">
        <v>3659.644</v>
      </c>
      <c r="G43" s="29">
        <v>37740.71</v>
      </c>
      <c r="H43" s="29">
        <v>5199.318</v>
      </c>
      <c r="I43" s="29"/>
    </row>
    <row r="44" spans="1:9" s="2" customFormat="1" ht="12.75">
      <c r="A44" s="59">
        <v>1988</v>
      </c>
      <c r="B44" s="29">
        <v>10313.782</v>
      </c>
      <c r="C44" s="29">
        <v>1569.187</v>
      </c>
      <c r="D44" s="29">
        <v>10442.5</v>
      </c>
      <c r="E44" s="29">
        <v>2670.214</v>
      </c>
      <c r="F44" s="29">
        <v>3681.084</v>
      </c>
      <c r="G44" s="29">
        <v>37866.84</v>
      </c>
      <c r="H44" s="29">
        <v>5223.222</v>
      </c>
      <c r="I44" s="29"/>
    </row>
    <row r="45" spans="1:9" s="2" customFormat="1" ht="12.75">
      <c r="A45" s="59">
        <v>1989</v>
      </c>
      <c r="B45" s="29">
        <v>10314.343</v>
      </c>
      <c r="C45" s="29">
        <v>1570.718</v>
      </c>
      <c r="D45" s="29">
        <v>10397.959</v>
      </c>
      <c r="E45" s="29">
        <v>2674.147</v>
      </c>
      <c r="F45" s="29">
        <v>3689.193</v>
      </c>
      <c r="G45" s="29">
        <v>37970.139</v>
      </c>
      <c r="H45" s="29">
        <v>5244.662</v>
      </c>
      <c r="I45" s="29">
        <v>1892.172</v>
      </c>
    </row>
    <row r="46" spans="1:9" s="2" customFormat="1" ht="12.75">
      <c r="A46" s="59">
        <v>1990</v>
      </c>
      <c r="B46" s="29">
        <v>10309.514</v>
      </c>
      <c r="C46" s="29">
        <v>1573.105</v>
      </c>
      <c r="D46" s="29">
        <v>10371.878</v>
      </c>
      <c r="E46" s="29">
        <v>2671.709</v>
      </c>
      <c r="F46" s="29">
        <v>3702.458</v>
      </c>
      <c r="G46" s="29">
        <v>38119.391</v>
      </c>
      <c r="H46" s="29">
        <v>5262.616</v>
      </c>
      <c r="I46" s="29">
        <v>1896.198</v>
      </c>
    </row>
    <row r="47" spans="1:9" s="2" customFormat="1" ht="12.75">
      <c r="A47" s="59">
        <v>1991</v>
      </c>
      <c r="B47" s="29">
        <v>10305.158</v>
      </c>
      <c r="C47" s="29">
        <v>1568.163</v>
      </c>
      <c r="D47" s="29">
        <v>10364.737</v>
      </c>
      <c r="E47" s="29">
        <v>2662.836</v>
      </c>
      <c r="F47" s="29">
        <v>3709.391</v>
      </c>
      <c r="G47" s="29">
        <v>38253.206</v>
      </c>
      <c r="H47" s="29">
        <v>5281.611</v>
      </c>
      <c r="I47" s="29">
        <v>1893.758</v>
      </c>
    </row>
    <row r="48" spans="1:9" s="2" customFormat="1" ht="12.75">
      <c r="A48" s="59">
        <v>1992</v>
      </c>
      <c r="B48" s="29">
        <v>10315.747</v>
      </c>
      <c r="C48" s="29">
        <v>1545.567</v>
      </c>
      <c r="D48" s="29">
        <v>10348.683</v>
      </c>
      <c r="E48" s="29">
        <v>2631.021</v>
      </c>
      <c r="F48" s="29">
        <v>3706.618</v>
      </c>
      <c r="G48" s="29">
        <v>38370.68</v>
      </c>
      <c r="H48" s="29">
        <v>5302.889</v>
      </c>
      <c r="I48" s="29">
        <v>1891.51</v>
      </c>
    </row>
    <row r="49" spans="1:9" s="2" customFormat="1" ht="12.75">
      <c r="A49" s="59">
        <v>1993</v>
      </c>
      <c r="B49" s="29">
        <v>10326.79</v>
      </c>
      <c r="C49" s="29">
        <v>1517.199</v>
      </c>
      <c r="D49" s="29">
        <v>10329.011</v>
      </c>
      <c r="E49" s="29">
        <v>2586.476</v>
      </c>
      <c r="F49" s="29">
        <v>3693.761</v>
      </c>
      <c r="G49" s="29">
        <v>38469.113</v>
      </c>
      <c r="H49" s="29">
        <v>5323.578</v>
      </c>
      <c r="I49" s="29">
        <v>1895.871</v>
      </c>
    </row>
    <row r="50" spans="1:9" s="2" customFormat="1" ht="12.75">
      <c r="A50" s="59">
        <v>1994</v>
      </c>
      <c r="B50" s="29">
        <v>10331.031</v>
      </c>
      <c r="C50" s="29">
        <v>1499.287</v>
      </c>
      <c r="D50" s="29">
        <v>10312.713</v>
      </c>
      <c r="E50" s="29">
        <v>2552.131</v>
      </c>
      <c r="F50" s="29">
        <v>3682.425</v>
      </c>
      <c r="G50" s="29">
        <v>38551.051</v>
      </c>
      <c r="H50" s="29">
        <v>5345.265</v>
      </c>
      <c r="I50" s="29">
        <v>1902.995</v>
      </c>
    </row>
    <row r="51" spans="1:9" s="2" customFormat="1" ht="12.75">
      <c r="A51" s="59">
        <v>1995</v>
      </c>
      <c r="B51" s="29">
        <v>10325.09</v>
      </c>
      <c r="C51" s="29">
        <v>1483.734</v>
      </c>
      <c r="D51" s="29">
        <v>10295.874</v>
      </c>
      <c r="E51" s="29">
        <v>2522.675</v>
      </c>
      <c r="F51" s="29">
        <v>3672.966</v>
      </c>
      <c r="G51" s="29">
        <v>38603.397</v>
      </c>
      <c r="H51" s="29">
        <v>5361.595</v>
      </c>
      <c r="I51" s="29">
        <v>1909.429</v>
      </c>
    </row>
    <row r="52" spans="1:9" s="2" customFormat="1" ht="12.75">
      <c r="A52" s="59">
        <v>1996</v>
      </c>
      <c r="B52" s="29">
        <v>10312.983</v>
      </c>
      <c r="C52" s="29">
        <v>1469.541</v>
      </c>
      <c r="D52" s="29">
        <v>10273.59</v>
      </c>
      <c r="E52" s="29">
        <v>2495.98</v>
      </c>
      <c r="F52" s="29">
        <v>3662.418</v>
      </c>
      <c r="G52" s="29">
        <v>38632.597</v>
      </c>
      <c r="H52" s="29">
        <v>5373.191</v>
      </c>
      <c r="I52" s="29">
        <v>1914.388</v>
      </c>
    </row>
    <row r="53" spans="1:9" s="2" customFormat="1" ht="12.75">
      <c r="A53" s="59">
        <v>1997</v>
      </c>
      <c r="B53" s="29">
        <v>10301.459</v>
      </c>
      <c r="C53" s="29">
        <v>1458.065</v>
      </c>
      <c r="D53" s="29">
        <v>10244.682</v>
      </c>
      <c r="E53" s="29">
        <v>2470.454</v>
      </c>
      <c r="F53" s="29">
        <v>3651.923</v>
      </c>
      <c r="G53" s="29">
        <v>38655.842</v>
      </c>
      <c r="H53" s="29">
        <v>5383.577</v>
      </c>
      <c r="I53" s="29">
        <v>1917.851</v>
      </c>
    </row>
    <row r="54" spans="1:9" s="2" customFormat="1" ht="12.75">
      <c r="A54" s="59">
        <v>1998</v>
      </c>
      <c r="B54" s="29">
        <v>10290.975</v>
      </c>
      <c r="C54" s="29">
        <v>1448.659</v>
      </c>
      <c r="D54" s="29">
        <v>10210.952</v>
      </c>
      <c r="E54" s="29">
        <v>2446.863</v>
      </c>
      <c r="F54" s="29">
        <v>3641.656</v>
      </c>
      <c r="G54" s="29">
        <v>38663.528</v>
      </c>
      <c r="H54" s="29">
        <v>5392.703</v>
      </c>
      <c r="I54" s="29">
        <v>1920.962</v>
      </c>
    </row>
    <row r="55" spans="1:9" s="2" customFormat="1" ht="12.75">
      <c r="A55" s="59">
        <v>1999</v>
      </c>
      <c r="B55" s="29">
        <v>10281.012</v>
      </c>
      <c r="C55" s="29">
        <v>1439.98</v>
      </c>
      <c r="D55" s="29">
        <v>10174.304</v>
      </c>
      <c r="E55" s="29">
        <v>2425.511</v>
      </c>
      <c r="F55" s="29">
        <v>3631.298</v>
      </c>
      <c r="G55" s="29">
        <v>38657.804</v>
      </c>
      <c r="H55" s="29">
        <v>5400.749</v>
      </c>
      <c r="I55" s="29">
        <v>1924.499</v>
      </c>
    </row>
    <row r="56" spans="1:9" s="2" customFormat="1" ht="12.75">
      <c r="A56" s="59">
        <v>2000</v>
      </c>
      <c r="B56" s="29">
        <v>10272.179</v>
      </c>
      <c r="C56" s="29">
        <v>1431.471</v>
      </c>
      <c r="D56" s="29">
        <v>10138.844</v>
      </c>
      <c r="E56" s="29">
        <v>2404.926</v>
      </c>
      <c r="F56" s="29">
        <v>3620.756</v>
      </c>
      <c r="G56" s="29">
        <v>38646.023</v>
      </c>
      <c r="H56" s="29">
        <v>5407.956</v>
      </c>
      <c r="I56" s="29">
        <v>1927.593</v>
      </c>
    </row>
    <row r="57" spans="1:9" s="2" customFormat="1" ht="12.75">
      <c r="A57" s="59">
        <v>2001</v>
      </c>
      <c r="B57" s="29">
        <v>10264.212</v>
      </c>
      <c r="C57" s="29">
        <v>1423.316</v>
      </c>
      <c r="D57" s="29">
        <v>10106.017</v>
      </c>
      <c r="E57" s="29">
        <v>2385.231</v>
      </c>
      <c r="F57" s="29">
        <v>3610.535</v>
      </c>
      <c r="G57" s="29">
        <v>38633.912</v>
      </c>
      <c r="H57" s="29">
        <v>5414.937</v>
      </c>
      <c r="I57" s="29">
        <v>1930.132</v>
      </c>
    </row>
    <row r="58" spans="1:9" s="2" customFormat="1" ht="12.75">
      <c r="A58" s="59">
        <v>2002</v>
      </c>
      <c r="B58" s="29">
        <v>10256.76</v>
      </c>
      <c r="C58" s="29">
        <v>1415.681</v>
      </c>
      <c r="D58" s="29">
        <v>10075.034</v>
      </c>
      <c r="E58" s="29">
        <v>2366.515</v>
      </c>
      <c r="F58" s="29">
        <v>3601.138</v>
      </c>
      <c r="G58" s="29">
        <v>38625.478</v>
      </c>
      <c r="H58" s="29">
        <v>5422.366</v>
      </c>
      <c r="I58" s="29">
        <v>1932.917</v>
      </c>
    </row>
    <row r="59" spans="1:9" s="2" customFormat="1" ht="12.75">
      <c r="A59" s="59">
        <v>2003</v>
      </c>
      <c r="B59" s="29">
        <v>10249.216</v>
      </c>
      <c r="C59" s="29">
        <v>1408.556</v>
      </c>
      <c r="D59" s="29">
        <v>10045.407</v>
      </c>
      <c r="E59" s="29">
        <v>2348.784</v>
      </c>
      <c r="F59" s="29">
        <v>3592.561</v>
      </c>
      <c r="G59" s="29">
        <v>38622.66</v>
      </c>
      <c r="H59" s="29">
        <v>5430.033</v>
      </c>
      <c r="I59" s="29">
        <v>1935.677</v>
      </c>
    </row>
    <row r="60" spans="1:3" s="2" customFormat="1" ht="12.75">
      <c r="A60" s="60"/>
      <c r="B60" s="35"/>
      <c r="C60" s="35"/>
    </row>
    <row r="61" spans="1:3" s="2" customFormat="1" ht="12.75">
      <c r="A61" s="60"/>
      <c r="B61" s="35"/>
      <c r="C61" s="35"/>
    </row>
    <row r="62" spans="1:3" s="2" customFormat="1" ht="12.75">
      <c r="A62" s="29" t="s">
        <v>835</v>
      </c>
      <c r="B62" s="35"/>
      <c r="C62" s="35"/>
    </row>
  </sheetData>
  <printOptions/>
  <pageMargins left="0.7875" right="0.7875" top="0.7875" bottom="0.7875" header="0.5" footer="0.5"/>
  <pageSetup fitToHeight="0" horizontalDpi="300" verticalDpi="300" orientation="portrait" paperSize="9" r:id="rId1"/>
</worksheet>
</file>

<file path=xl/worksheets/sheet37.xml><?xml version="1.0" encoding="utf-8"?>
<worksheet xmlns="http://schemas.openxmlformats.org/spreadsheetml/2006/main" xmlns:r="http://schemas.openxmlformats.org/officeDocument/2006/relationships">
  <dimension ref="A1:J62"/>
  <sheetViews>
    <sheetView workbookViewId="0" topLeftCell="A19">
      <selection activeCell="B48" sqref="B48:C48"/>
    </sheetView>
  </sheetViews>
  <sheetFormatPr defaultColWidth="9.140625" defaultRowHeight="12.75"/>
  <cols>
    <col min="1" max="6" width="9.00390625" style="1" customWidth="1"/>
    <col min="7" max="7" width="9.8515625" style="1" customWidth="1"/>
    <col min="8" max="16384" width="9.00390625" style="1" customWidth="1"/>
  </cols>
  <sheetData>
    <row r="1" spans="1:10" s="2" customFormat="1" ht="12.75">
      <c r="A1" s="53" t="s">
        <v>836</v>
      </c>
      <c r="B1" s="35"/>
      <c r="C1" s="35"/>
      <c r="D1" s="35"/>
      <c r="E1" s="35"/>
      <c r="F1" s="35"/>
      <c r="G1" s="35"/>
      <c r="H1" s="35"/>
      <c r="I1" s="35"/>
      <c r="J1" s="35"/>
    </row>
    <row r="2" spans="1:10" s="2" customFormat="1" ht="12.75">
      <c r="A2" s="53" t="s">
        <v>837</v>
      </c>
      <c r="B2" s="35"/>
      <c r="C2" s="35"/>
      <c r="D2" s="35"/>
      <c r="E2" s="35"/>
      <c r="F2" s="35"/>
      <c r="G2" s="35"/>
      <c r="H2" s="35"/>
      <c r="I2" s="35"/>
      <c r="J2" s="35"/>
    </row>
    <row r="3" spans="1:10" s="2" customFormat="1" ht="12.75">
      <c r="A3" s="56"/>
      <c r="B3" s="58" t="s">
        <v>838</v>
      </c>
      <c r="C3" s="58" t="s">
        <v>839</v>
      </c>
      <c r="D3" s="58"/>
      <c r="E3" s="58"/>
      <c r="F3" s="58"/>
      <c r="G3" s="58"/>
      <c r="H3" s="58"/>
      <c r="I3" s="58"/>
      <c r="J3" s="58"/>
    </row>
    <row r="4" spans="1:10" s="2" customFormat="1" ht="12.75">
      <c r="A4" s="56"/>
      <c r="B4" s="58"/>
      <c r="C4" s="58"/>
      <c r="D4" s="58"/>
      <c r="E4" s="58"/>
      <c r="F4" s="58"/>
      <c r="G4" s="58"/>
      <c r="H4" s="58"/>
      <c r="I4" s="58"/>
      <c r="J4" s="58"/>
    </row>
    <row r="5" spans="1:10" s="2" customFormat="1" ht="12.75">
      <c r="A5" s="54"/>
      <c r="B5" s="55" t="s">
        <v>840</v>
      </c>
      <c r="C5" s="55" t="s">
        <v>841</v>
      </c>
      <c r="D5" s="58"/>
      <c r="E5" s="58"/>
      <c r="F5" s="58"/>
      <c r="G5" s="58"/>
      <c r="H5" s="58"/>
      <c r="I5" s="58"/>
      <c r="J5" s="58"/>
    </row>
    <row r="6" spans="1:10" s="2" customFormat="1" ht="12.75">
      <c r="A6" s="59">
        <v>1950</v>
      </c>
      <c r="B6" s="35">
        <v>494</v>
      </c>
      <c r="C6" s="35">
        <v>311.973</v>
      </c>
      <c r="D6" s="35"/>
      <c r="E6" s="35"/>
      <c r="F6" s="35"/>
      <c r="G6" s="35"/>
      <c r="H6" s="35"/>
      <c r="I6" s="35"/>
      <c r="J6" s="35"/>
    </row>
    <row r="7" spans="1:10" s="2" customFormat="1" ht="12.75">
      <c r="A7" s="59">
        <v>1951</v>
      </c>
      <c r="B7" s="35">
        <v>502</v>
      </c>
      <c r="C7" s="35">
        <v>312.646</v>
      </c>
      <c r="D7" s="35"/>
      <c r="E7" s="35"/>
      <c r="F7" s="35"/>
      <c r="G7" s="35"/>
      <c r="H7" s="35"/>
      <c r="I7" s="35"/>
      <c r="J7" s="35"/>
    </row>
    <row r="8" spans="1:10" s="2" customFormat="1" ht="12.75">
      <c r="A8" s="59">
        <v>1952</v>
      </c>
      <c r="B8" s="35">
        <v>508</v>
      </c>
      <c r="C8" s="35">
        <v>316.619</v>
      </c>
      <c r="D8" s="35"/>
      <c r="E8" s="35"/>
      <c r="F8" s="35"/>
      <c r="G8" s="35"/>
      <c r="H8" s="35"/>
      <c r="I8" s="35"/>
      <c r="J8" s="35"/>
    </row>
    <row r="9" spans="1:10" s="2" customFormat="1" ht="12.75">
      <c r="A9" s="59">
        <v>1953</v>
      </c>
      <c r="B9" s="35">
        <v>515</v>
      </c>
      <c r="C9" s="35">
        <v>317.248</v>
      </c>
      <c r="D9" s="35"/>
      <c r="E9" s="35"/>
      <c r="F9" s="35"/>
      <c r="G9" s="35"/>
      <c r="H9" s="35"/>
      <c r="I9" s="35"/>
      <c r="J9" s="35"/>
    </row>
    <row r="10" spans="1:10" s="2" customFormat="1" ht="12.75">
      <c r="A10" s="59">
        <v>1954</v>
      </c>
      <c r="B10" s="35">
        <v>523</v>
      </c>
      <c r="C10" s="35">
        <v>319.787</v>
      </c>
      <c r="D10" s="35"/>
      <c r="E10" s="35"/>
      <c r="F10" s="35"/>
      <c r="G10" s="35"/>
      <c r="H10" s="35"/>
      <c r="I10" s="35"/>
      <c r="J10" s="35"/>
    </row>
    <row r="11" spans="1:10" s="2" customFormat="1" ht="12.75">
      <c r="A11" s="59">
        <v>1955</v>
      </c>
      <c r="B11" s="35">
        <v>530</v>
      </c>
      <c r="C11" s="35">
        <v>314.369</v>
      </c>
      <c r="D11" s="35"/>
      <c r="E11" s="35"/>
      <c r="F11" s="35"/>
      <c r="G11" s="35"/>
      <c r="H11" s="35"/>
      <c r="I11" s="35"/>
      <c r="J11" s="35"/>
    </row>
    <row r="12" spans="1:10" s="2" customFormat="1" ht="12.75">
      <c r="A12" s="59">
        <v>1956</v>
      </c>
      <c r="B12" s="35">
        <v>536</v>
      </c>
      <c r="C12" s="35">
        <v>314.066</v>
      </c>
      <c r="D12" s="35"/>
      <c r="E12" s="35"/>
      <c r="F12" s="35"/>
      <c r="G12" s="35"/>
      <c r="H12" s="35"/>
      <c r="I12" s="35"/>
      <c r="J12" s="35"/>
    </row>
    <row r="13" spans="1:10" s="2" customFormat="1" ht="12.75">
      <c r="A13" s="59">
        <v>1957</v>
      </c>
      <c r="B13" s="35">
        <v>546</v>
      </c>
      <c r="C13" s="35">
        <v>318.779</v>
      </c>
      <c r="D13" s="35"/>
      <c r="E13" s="35"/>
      <c r="F13" s="35"/>
      <c r="G13" s="35"/>
      <c r="H13" s="35"/>
      <c r="I13" s="35"/>
      <c r="J13" s="35"/>
    </row>
    <row r="14" spans="1:10" s="2" customFormat="1" ht="12.75">
      <c r="A14" s="59">
        <v>1958</v>
      </c>
      <c r="B14" s="35">
        <v>558</v>
      </c>
      <c r="C14" s="35">
        <v>321.94</v>
      </c>
      <c r="D14" s="35"/>
      <c r="E14" s="35"/>
      <c r="F14" s="35"/>
      <c r="G14" s="35"/>
      <c r="H14" s="35"/>
      <c r="I14" s="35"/>
      <c r="J14" s="35"/>
    </row>
    <row r="15" spans="1:10" s="2" customFormat="1" ht="12.75">
      <c r="A15" s="59">
        <v>1959</v>
      </c>
      <c r="B15" s="35">
        <v>567</v>
      </c>
      <c r="C15" s="35">
        <v>324.842</v>
      </c>
      <c r="D15" s="35"/>
      <c r="E15" s="35"/>
      <c r="F15" s="35"/>
      <c r="G15" s="35"/>
      <c r="H15" s="35"/>
      <c r="I15" s="35"/>
      <c r="J15" s="35"/>
    </row>
    <row r="16" spans="1:10" s="2" customFormat="1" ht="12.75">
      <c r="A16" s="59">
        <v>1960</v>
      </c>
      <c r="B16" s="35">
        <v>573</v>
      </c>
      <c r="C16" s="35">
        <v>328.517</v>
      </c>
      <c r="D16" s="35"/>
      <c r="E16" s="35"/>
      <c r="F16" s="35"/>
      <c r="G16" s="35"/>
      <c r="H16" s="35"/>
      <c r="I16" s="35"/>
      <c r="J16" s="35"/>
    </row>
    <row r="17" spans="1:10" s="2" customFormat="1" ht="12.75">
      <c r="A17" s="59">
        <v>1961</v>
      </c>
      <c r="B17" s="35">
        <v>578.7</v>
      </c>
      <c r="C17" s="35">
        <v>328.854</v>
      </c>
      <c r="D17" s="35"/>
      <c r="E17" s="35"/>
      <c r="F17" s="35"/>
      <c r="G17" s="35"/>
      <c r="H17" s="35"/>
      <c r="I17" s="35"/>
      <c r="J17" s="35"/>
    </row>
    <row r="18" spans="1:10" s="2" customFormat="1" ht="12.75">
      <c r="A18" s="59">
        <v>1962</v>
      </c>
      <c r="B18" s="35">
        <v>576</v>
      </c>
      <c r="C18" s="35">
        <v>329.011</v>
      </c>
      <c r="D18" s="35"/>
      <c r="E18" s="35"/>
      <c r="F18" s="35"/>
      <c r="G18" s="35"/>
      <c r="H18" s="35"/>
      <c r="I18" s="35"/>
      <c r="J18" s="35"/>
    </row>
    <row r="19" spans="1:10" s="2" customFormat="1" ht="12.75">
      <c r="A19" s="59">
        <v>1963</v>
      </c>
      <c r="B19" s="35">
        <v>582.3</v>
      </c>
      <c r="C19" s="35">
        <v>328.116</v>
      </c>
      <c r="D19" s="35"/>
      <c r="E19" s="35"/>
      <c r="F19" s="35"/>
      <c r="G19" s="35"/>
      <c r="H19" s="35"/>
      <c r="I19" s="35"/>
      <c r="J19" s="35"/>
    </row>
    <row r="20" spans="1:10" s="2" customFormat="1" ht="12.75">
      <c r="A20" s="59">
        <v>1964</v>
      </c>
      <c r="B20" s="35">
        <v>586.5</v>
      </c>
      <c r="C20" s="35">
        <v>323.591</v>
      </c>
      <c r="D20" s="35"/>
      <c r="E20" s="35"/>
      <c r="F20" s="35"/>
      <c r="G20" s="35"/>
      <c r="H20" s="35"/>
      <c r="I20" s="35"/>
      <c r="J20" s="35"/>
    </row>
    <row r="21" spans="1:10" s="2" customFormat="1" ht="12.75">
      <c r="A21" s="59">
        <v>1965</v>
      </c>
      <c r="B21" s="35">
        <v>590.8</v>
      </c>
      <c r="C21" s="35">
        <v>319.164</v>
      </c>
      <c r="D21" s="35"/>
      <c r="E21" s="35"/>
      <c r="F21" s="35"/>
      <c r="G21" s="35"/>
      <c r="H21" s="35"/>
      <c r="I21" s="35"/>
      <c r="J21" s="35"/>
    </row>
    <row r="22" spans="1:10" s="2" customFormat="1" ht="12.75">
      <c r="A22" s="59">
        <v>1966</v>
      </c>
      <c r="B22" s="35">
        <v>595</v>
      </c>
      <c r="C22" s="35">
        <v>317.482</v>
      </c>
      <c r="D22" s="35"/>
      <c r="E22" s="35"/>
      <c r="F22" s="35"/>
      <c r="G22" s="35"/>
      <c r="H22" s="35"/>
      <c r="I22" s="35"/>
      <c r="J22" s="35"/>
    </row>
    <row r="23" spans="1:10" s="2" customFormat="1" ht="12.75">
      <c r="A23" s="59">
        <v>1967</v>
      </c>
      <c r="B23" s="35">
        <v>599.4</v>
      </c>
      <c r="C23" s="35">
        <v>318.573</v>
      </c>
      <c r="D23" s="35"/>
      <c r="E23" s="35"/>
      <c r="F23" s="35"/>
      <c r="G23" s="35"/>
      <c r="H23" s="35"/>
      <c r="I23" s="35"/>
      <c r="J23" s="35"/>
    </row>
    <row r="24" spans="1:10" s="2" customFormat="1" ht="12.75">
      <c r="A24" s="59">
        <v>1968</v>
      </c>
      <c r="B24" s="35">
        <v>604.3</v>
      </c>
      <c r="C24" s="35">
        <v>319.254</v>
      </c>
      <c r="D24" s="35"/>
      <c r="E24" s="35"/>
      <c r="F24" s="35"/>
      <c r="G24" s="35"/>
      <c r="H24" s="35"/>
      <c r="I24" s="35"/>
      <c r="J24" s="35"/>
    </row>
    <row r="25" spans="1:10" s="2" customFormat="1" ht="12.75">
      <c r="A25" s="59">
        <v>1969</v>
      </c>
      <c r="B25" s="35">
        <v>609.4</v>
      </c>
      <c r="C25" s="35">
        <v>322.749</v>
      </c>
      <c r="D25" s="35"/>
      <c r="E25" s="35"/>
      <c r="F25" s="35"/>
      <c r="G25" s="35"/>
      <c r="H25" s="35"/>
      <c r="I25" s="35"/>
      <c r="J25" s="35"/>
    </row>
    <row r="26" spans="1:10" s="2" customFormat="1" ht="12.75">
      <c r="A26" s="59">
        <v>1970</v>
      </c>
      <c r="B26" s="35">
        <v>614.6</v>
      </c>
      <c r="C26" s="35">
        <v>325.569</v>
      </c>
      <c r="D26" s="35"/>
      <c r="E26" s="35"/>
      <c r="F26" s="35"/>
      <c r="G26" s="35"/>
      <c r="H26" s="35"/>
      <c r="I26" s="35"/>
      <c r="J26" s="35"/>
    </row>
    <row r="27" spans="1:10" s="2" customFormat="1" ht="12.75">
      <c r="A27" s="59">
        <v>1971</v>
      </c>
      <c r="B27" s="35">
        <v>619.8</v>
      </c>
      <c r="C27" s="35">
        <v>325.468</v>
      </c>
      <c r="D27" s="35"/>
      <c r="E27" s="35"/>
      <c r="F27" s="35"/>
      <c r="G27" s="35"/>
      <c r="H27" s="35"/>
      <c r="I27" s="35"/>
      <c r="J27" s="35"/>
    </row>
    <row r="28" spans="1:10" s="2" customFormat="1" ht="12.75">
      <c r="A28" s="59">
        <v>1972</v>
      </c>
      <c r="B28" s="35">
        <v>626.3</v>
      </c>
      <c r="C28" s="35">
        <v>319.43</v>
      </c>
      <c r="D28" s="35"/>
      <c r="E28" s="35"/>
      <c r="F28" s="35"/>
      <c r="G28" s="35"/>
      <c r="H28" s="35"/>
      <c r="I28" s="35"/>
      <c r="J28" s="35"/>
    </row>
    <row r="29" spans="1:10" s="2" customFormat="1" ht="12.75">
      <c r="A29" s="59">
        <v>1973</v>
      </c>
      <c r="B29" s="35">
        <v>633.9</v>
      </c>
      <c r="C29" s="35">
        <v>321.838</v>
      </c>
      <c r="D29" s="35"/>
      <c r="E29" s="35"/>
      <c r="F29" s="35"/>
      <c r="G29" s="35"/>
      <c r="H29" s="35"/>
      <c r="I29" s="35"/>
      <c r="J29" s="35"/>
    </row>
    <row r="30" spans="1:10" s="2" customFormat="1" ht="12.75">
      <c r="A30" s="59">
        <v>1974</v>
      </c>
      <c r="B30" s="35">
        <v>640.7</v>
      </c>
      <c r="C30" s="35">
        <v>323.524</v>
      </c>
      <c r="D30" s="35"/>
      <c r="E30" s="35"/>
      <c r="F30" s="35"/>
      <c r="G30" s="35"/>
      <c r="H30" s="35"/>
      <c r="I30" s="35"/>
      <c r="J30" s="35"/>
    </row>
    <row r="31" spans="1:10" s="2" customFormat="1" ht="12.75">
      <c r="A31" s="59">
        <v>1975</v>
      </c>
      <c r="B31" s="35">
        <v>610.5</v>
      </c>
      <c r="C31" s="35">
        <v>327.842</v>
      </c>
      <c r="D31" s="35"/>
      <c r="E31" s="35"/>
      <c r="F31" s="35"/>
      <c r="G31" s="35"/>
      <c r="H31" s="35"/>
      <c r="I31" s="35"/>
      <c r="J31" s="35"/>
    </row>
    <row r="32" spans="1:10" s="2" customFormat="1" ht="12.75">
      <c r="A32" s="59">
        <v>1976</v>
      </c>
      <c r="B32" s="35">
        <v>598.6</v>
      </c>
      <c r="C32" s="35">
        <v>329.354</v>
      </c>
      <c r="D32" s="35"/>
      <c r="E32" s="35"/>
      <c r="F32" s="35"/>
      <c r="G32" s="35"/>
      <c r="H32" s="35"/>
      <c r="I32" s="35"/>
      <c r="J32" s="35"/>
    </row>
    <row r="33" spans="1:10" s="2" customFormat="1" ht="12.75">
      <c r="A33" s="59">
        <v>1977</v>
      </c>
      <c r="B33" s="35">
        <v>598.4</v>
      </c>
      <c r="C33" s="35">
        <v>332.066</v>
      </c>
      <c r="D33" s="35"/>
      <c r="E33" s="35"/>
      <c r="F33" s="35"/>
      <c r="G33" s="35"/>
      <c r="H33" s="35"/>
      <c r="I33" s="35"/>
      <c r="J33" s="35"/>
    </row>
    <row r="34" spans="1:10" s="2" customFormat="1" ht="12.75">
      <c r="A34" s="59">
        <v>1978</v>
      </c>
      <c r="B34" s="35">
        <v>601</v>
      </c>
      <c r="C34" s="35">
        <v>339.786</v>
      </c>
      <c r="D34" s="35"/>
      <c r="E34" s="35"/>
      <c r="F34" s="35"/>
      <c r="G34" s="35"/>
      <c r="H34" s="35"/>
      <c r="I34" s="35"/>
      <c r="J34" s="35"/>
    </row>
    <row r="35" spans="1:10" s="2" customFormat="1" ht="12.75">
      <c r="A35" s="59">
        <v>1979</v>
      </c>
      <c r="B35" s="35">
        <v>605.1</v>
      </c>
      <c r="C35" s="35">
        <v>346.876</v>
      </c>
      <c r="D35" s="35"/>
      <c r="E35" s="35"/>
      <c r="F35" s="35"/>
      <c r="G35" s="35"/>
      <c r="H35" s="35"/>
      <c r="I35" s="35"/>
      <c r="J35" s="35"/>
    </row>
    <row r="36" spans="1:10" s="2" customFormat="1" ht="12.75">
      <c r="A36" s="59">
        <v>1980</v>
      </c>
      <c r="B36" s="35">
        <v>611</v>
      </c>
      <c r="C36" s="35">
        <v>364.001</v>
      </c>
      <c r="D36" s="35"/>
      <c r="E36" s="35"/>
      <c r="F36" s="35"/>
      <c r="G36" s="35"/>
      <c r="H36" s="35"/>
      <c r="I36" s="35"/>
      <c r="J36" s="35"/>
    </row>
    <row r="37" spans="1:10" s="2" customFormat="1" ht="12.75">
      <c r="A37" s="59">
        <v>1981</v>
      </c>
      <c r="B37" s="35">
        <v>617.9</v>
      </c>
      <c r="C37" s="35">
        <v>363.652</v>
      </c>
      <c r="D37" s="35"/>
      <c r="E37" s="35"/>
      <c r="F37" s="35"/>
      <c r="G37" s="35"/>
      <c r="H37" s="35"/>
      <c r="I37" s="35"/>
      <c r="J37" s="35"/>
    </row>
    <row r="38" spans="1:10" s="2" customFormat="1" ht="12.75">
      <c r="A38" s="59">
        <v>1982</v>
      </c>
      <c r="B38" s="35">
        <v>624.3</v>
      </c>
      <c r="C38" s="35">
        <v>360.222</v>
      </c>
      <c r="D38" s="35"/>
      <c r="E38" s="35"/>
      <c r="F38" s="35"/>
      <c r="G38" s="35"/>
      <c r="H38" s="35"/>
      <c r="I38" s="35"/>
      <c r="J38" s="35"/>
    </row>
    <row r="39" spans="1:10" s="2" customFormat="1" ht="12.75">
      <c r="A39" s="59">
        <v>1983</v>
      </c>
      <c r="B39" s="35">
        <v>631.8</v>
      </c>
      <c r="C39" s="35">
        <v>355.773</v>
      </c>
      <c r="D39" s="35"/>
      <c r="E39" s="35"/>
      <c r="F39" s="35"/>
      <c r="G39" s="35"/>
      <c r="H39" s="35"/>
      <c r="I39" s="35"/>
      <c r="J39" s="35"/>
    </row>
    <row r="40" spans="1:10" s="2" customFormat="1" ht="12.75">
      <c r="A40" s="59">
        <v>1984</v>
      </c>
      <c r="B40" s="35">
        <v>639.9</v>
      </c>
      <c r="C40" s="35">
        <v>351.379</v>
      </c>
      <c r="D40" s="35"/>
      <c r="E40" s="35"/>
      <c r="F40" s="35"/>
      <c r="G40" s="35"/>
      <c r="H40" s="35"/>
      <c r="I40" s="35"/>
      <c r="J40" s="35"/>
    </row>
    <row r="41" spans="1:10" s="2" customFormat="1" ht="12.75">
      <c r="A41" s="59">
        <v>1985</v>
      </c>
      <c r="B41" s="35">
        <v>647.3</v>
      </c>
      <c r="C41" s="35">
        <v>347.039</v>
      </c>
      <c r="D41" s="35"/>
      <c r="E41" s="35"/>
      <c r="F41" s="35"/>
      <c r="G41" s="35"/>
      <c r="H41" s="35"/>
      <c r="I41" s="35"/>
      <c r="J41" s="35"/>
    </row>
    <row r="42" spans="1:10" s="2" customFormat="1" ht="12.75">
      <c r="A42" s="59">
        <v>1986</v>
      </c>
      <c r="B42" s="35">
        <v>650</v>
      </c>
      <c r="C42" s="35">
        <v>346.625</v>
      </c>
      <c r="D42" s="35"/>
      <c r="E42" s="35"/>
      <c r="F42" s="35"/>
      <c r="G42" s="35"/>
      <c r="H42" s="35"/>
      <c r="I42" s="35"/>
      <c r="J42" s="35"/>
    </row>
    <row r="43" spans="1:10" s="2" customFormat="1" ht="12.75">
      <c r="A43" s="59">
        <v>1987</v>
      </c>
      <c r="B43" s="35">
        <v>659.4</v>
      </c>
      <c r="C43" s="35">
        <v>349.047</v>
      </c>
      <c r="D43" s="35"/>
      <c r="E43" s="35"/>
      <c r="F43" s="35"/>
      <c r="G43" s="35"/>
      <c r="H43" s="35"/>
      <c r="I43" s="35"/>
      <c r="J43" s="35"/>
    </row>
    <row r="44" spans="1:10" s="2" customFormat="1" ht="12.75">
      <c r="A44" s="59">
        <v>1988</v>
      </c>
      <c r="B44" s="35">
        <v>664.217</v>
      </c>
      <c r="C44" s="35">
        <v>351.951</v>
      </c>
      <c r="D44" s="35"/>
      <c r="E44" s="35"/>
      <c r="F44" s="35"/>
      <c r="G44" s="35"/>
      <c r="H44" s="35"/>
      <c r="I44" s="35"/>
      <c r="J44" s="35"/>
    </row>
    <row r="45" spans="1:10" s="2" customFormat="1" ht="12.75">
      <c r="A45" s="59">
        <v>1989</v>
      </c>
      <c r="B45" s="35">
        <v>670.912</v>
      </c>
      <c r="C45" s="35">
        <v>355.323</v>
      </c>
      <c r="D45" s="35"/>
      <c r="E45" s="35"/>
      <c r="F45" s="35"/>
      <c r="G45" s="35"/>
      <c r="H45" s="35"/>
      <c r="I45" s="35"/>
      <c r="J45" s="35"/>
    </row>
    <row r="46" spans="1:10" s="2" customFormat="1" ht="12.75">
      <c r="A46" s="59">
        <v>1990</v>
      </c>
      <c r="B46" s="35">
        <v>681.349</v>
      </c>
      <c r="C46" s="35">
        <v>359.107</v>
      </c>
      <c r="D46" s="35"/>
      <c r="E46" s="35"/>
      <c r="F46" s="35"/>
      <c r="G46" s="35"/>
      <c r="H46" s="35"/>
      <c r="I46" s="35"/>
      <c r="J46" s="35"/>
    </row>
    <row r="47" spans="1:10" s="2" customFormat="1" ht="12.75">
      <c r="A47" s="59">
        <v>1991</v>
      </c>
      <c r="B47" s="35">
        <v>693.906</v>
      </c>
      <c r="C47" s="35">
        <v>362.579</v>
      </c>
      <c r="D47" s="35"/>
      <c r="E47" s="35"/>
      <c r="F47" s="35"/>
      <c r="G47" s="35"/>
      <c r="H47" s="35"/>
      <c r="I47" s="35"/>
      <c r="J47" s="35"/>
    </row>
    <row r="48" spans="1:10" s="2" customFormat="1" ht="12.75">
      <c r="A48" s="59">
        <v>1992</v>
      </c>
      <c r="B48" s="35">
        <v>707.285</v>
      </c>
      <c r="C48" s="35">
        <v>365.897</v>
      </c>
      <c r="D48" s="35"/>
      <c r="E48" s="35"/>
      <c r="F48" s="35"/>
      <c r="G48" s="35"/>
      <c r="H48" s="35"/>
      <c r="I48" s="35"/>
      <c r="J48" s="35"/>
    </row>
    <row r="49" spans="1:10" s="2" customFormat="1" ht="12.75">
      <c r="A49" s="59">
        <v>1993</v>
      </c>
      <c r="B49" s="35">
        <v>718.776</v>
      </c>
      <c r="C49" s="35">
        <v>370.008</v>
      </c>
      <c r="D49" s="35"/>
      <c r="E49" s="35"/>
      <c r="F49" s="35"/>
      <c r="G49" s="35"/>
      <c r="H49" s="35"/>
      <c r="I49" s="35"/>
      <c r="J49" s="35"/>
    </row>
    <row r="50" spans="1:10" s="2" customFormat="1" ht="12.75">
      <c r="A50" s="59">
        <v>1994</v>
      </c>
      <c r="B50" s="35">
        <v>726.752</v>
      </c>
      <c r="C50" s="35">
        <v>373.606</v>
      </c>
      <c r="D50" s="35"/>
      <c r="E50" s="35"/>
      <c r="F50" s="35"/>
      <c r="G50" s="35"/>
      <c r="H50" s="35"/>
      <c r="I50" s="35"/>
      <c r="J50" s="35"/>
    </row>
    <row r="51" spans="1:10" s="2" customFormat="1" ht="12.75">
      <c r="A51" s="59">
        <v>1995</v>
      </c>
      <c r="B51" s="35">
        <v>733.188</v>
      </c>
      <c r="C51" s="35">
        <v>376.893</v>
      </c>
      <c r="D51" s="35"/>
      <c r="E51" s="35"/>
      <c r="F51" s="35"/>
      <c r="G51" s="35"/>
      <c r="H51" s="35"/>
      <c r="I51" s="35"/>
      <c r="J51" s="35"/>
    </row>
    <row r="52" spans="1:10" s="2" customFormat="1" ht="12.75">
      <c r="A52" s="59">
        <v>1996</v>
      </c>
      <c r="B52" s="35">
        <v>738.649</v>
      </c>
      <c r="C52" s="35">
        <v>379.965</v>
      </c>
      <c r="D52" s="35"/>
      <c r="E52" s="35"/>
      <c r="F52" s="35"/>
      <c r="G52" s="35"/>
      <c r="H52" s="35"/>
      <c r="I52" s="35"/>
      <c r="J52" s="35"/>
    </row>
    <row r="53" spans="1:10" s="2" customFormat="1" ht="12.75">
      <c r="A53" s="59">
        <v>1997</v>
      </c>
      <c r="B53" s="35">
        <v>743.728</v>
      </c>
      <c r="C53" s="35">
        <v>382.92</v>
      </c>
      <c r="D53" s="35"/>
      <c r="E53" s="35"/>
      <c r="F53" s="35"/>
      <c r="G53" s="35"/>
      <c r="H53" s="35"/>
      <c r="I53" s="35"/>
      <c r="J53" s="35"/>
    </row>
    <row r="54" spans="1:10" s="2" customFormat="1" ht="12.75">
      <c r="A54" s="59">
        <v>1998</v>
      </c>
      <c r="B54" s="35">
        <v>748.822</v>
      </c>
      <c r="C54" s="35">
        <v>385.84</v>
      </c>
      <c r="D54" s="35"/>
      <c r="E54" s="35"/>
      <c r="F54" s="35"/>
      <c r="G54" s="35"/>
      <c r="H54" s="35"/>
      <c r="I54" s="35"/>
      <c r="J54" s="35"/>
    </row>
    <row r="55" spans="1:10" s="2" customFormat="1" ht="12.75">
      <c r="A55" s="59">
        <v>1999</v>
      </c>
      <c r="B55" s="35">
        <v>753.692</v>
      </c>
      <c r="C55" s="35">
        <v>388.756</v>
      </c>
      <c r="D55" s="35"/>
      <c r="E55" s="35"/>
      <c r="F55" s="35"/>
      <c r="G55" s="35"/>
      <c r="H55" s="35"/>
      <c r="I55" s="35"/>
      <c r="J55" s="35"/>
    </row>
    <row r="56" spans="1:10" s="2" customFormat="1" ht="12.75">
      <c r="A56" s="59">
        <v>2000</v>
      </c>
      <c r="B56" s="35">
        <v>758.363</v>
      </c>
      <c r="C56" s="35">
        <v>391.67</v>
      </c>
      <c r="D56" s="35"/>
      <c r="E56" s="35"/>
      <c r="F56" s="35"/>
      <c r="G56" s="35"/>
      <c r="H56" s="35"/>
      <c r="I56" s="35"/>
      <c r="J56" s="35"/>
    </row>
    <row r="57" spans="1:10" s="2" customFormat="1" ht="12.75">
      <c r="A57" s="59">
        <v>2001</v>
      </c>
      <c r="B57" s="29">
        <v>762.887</v>
      </c>
      <c r="C57" s="29">
        <v>394.583</v>
      </c>
      <c r="D57" s="29"/>
      <c r="E57" s="29"/>
      <c r="F57" s="29"/>
      <c r="G57" s="29"/>
      <c r="H57" s="29"/>
      <c r="I57" s="29"/>
      <c r="J57" s="29"/>
    </row>
    <row r="58" spans="1:10" s="2" customFormat="1" ht="12.75">
      <c r="A58" s="59">
        <v>2002</v>
      </c>
      <c r="B58" s="29">
        <v>767.314</v>
      </c>
      <c r="C58" s="29">
        <v>397.499</v>
      </c>
      <c r="D58" s="29"/>
      <c r="E58" s="29"/>
      <c r="F58" s="29"/>
      <c r="G58" s="29"/>
      <c r="H58" s="29"/>
      <c r="I58" s="29"/>
      <c r="J58" s="29"/>
    </row>
    <row r="59" spans="1:10" s="2" customFormat="1" ht="12.75">
      <c r="A59" s="59">
        <v>2003</v>
      </c>
      <c r="B59" s="29">
        <v>771.657</v>
      </c>
      <c r="C59" s="29">
        <v>400.42</v>
      </c>
      <c r="D59" s="29"/>
      <c r="E59" s="29"/>
      <c r="F59" s="29"/>
      <c r="G59" s="29"/>
      <c r="H59" s="29"/>
      <c r="I59" s="29"/>
      <c r="J59" s="29"/>
    </row>
    <row r="60" spans="1:10" s="2" customFormat="1" ht="12.75">
      <c r="A60" s="60"/>
      <c r="B60" s="61"/>
      <c r="C60" s="61"/>
      <c r="D60" s="61"/>
      <c r="E60" s="61"/>
      <c r="F60" s="61"/>
      <c r="G60" s="61"/>
      <c r="H60" s="61"/>
      <c r="I60" s="61"/>
      <c r="J60" s="61"/>
    </row>
    <row r="61" spans="1:10" s="2" customFormat="1" ht="12.75">
      <c r="A61" s="60"/>
      <c r="B61" s="61"/>
      <c r="C61" s="61"/>
      <c r="D61" s="61"/>
      <c r="E61" s="61"/>
      <c r="F61" s="61"/>
      <c r="G61" s="61"/>
      <c r="H61" s="61"/>
      <c r="I61" s="61"/>
      <c r="J61" s="61"/>
    </row>
    <row r="62" spans="1:10" s="2" customFormat="1" ht="12.75">
      <c r="A62" s="60"/>
      <c r="B62" s="2" t="s">
        <v>884</v>
      </c>
      <c r="C62" s="61"/>
      <c r="D62" s="61"/>
      <c r="E62" s="61"/>
      <c r="F62" s="61"/>
      <c r="G62" s="61"/>
      <c r="H62" s="61"/>
      <c r="I62" s="61"/>
      <c r="J62" s="61"/>
    </row>
  </sheetData>
  <printOptions/>
  <pageMargins left="0.7875" right="0.7875" top="0.7875" bottom="0.7875" header="0.5" footer="0.5"/>
  <pageSetup fitToHeight="0" horizontalDpi="300" verticalDpi="300" orientation="portrait" paperSize="9" r:id="rId1"/>
</worksheet>
</file>

<file path=xl/worksheets/sheet38.xml><?xml version="1.0" encoding="utf-8"?>
<worksheet xmlns="http://schemas.openxmlformats.org/spreadsheetml/2006/main" xmlns:r="http://schemas.openxmlformats.org/officeDocument/2006/relationships">
  <dimension ref="A1:S62"/>
  <sheetViews>
    <sheetView workbookViewId="0" topLeftCell="A1">
      <selection activeCell="Q6" sqref="Q6"/>
    </sheetView>
  </sheetViews>
  <sheetFormatPr defaultColWidth="9.140625" defaultRowHeight="12.75"/>
  <cols>
    <col min="1" max="12" width="9.00390625" style="1" customWidth="1"/>
    <col min="13" max="13" width="11.421875" style="1" customWidth="1"/>
    <col min="14" max="16384" width="9.00390625" style="1" customWidth="1"/>
  </cols>
  <sheetData>
    <row r="1" spans="1:15" s="2" customFormat="1" ht="12.75">
      <c r="A1" s="53" t="s">
        <v>885</v>
      </c>
      <c r="B1" s="35"/>
      <c r="C1" s="35"/>
      <c r="D1" s="35"/>
      <c r="E1" s="35"/>
      <c r="F1" s="35"/>
      <c r="G1" s="35"/>
      <c r="H1" s="35"/>
      <c r="I1" s="35"/>
      <c r="J1" s="35"/>
      <c r="K1" s="35"/>
      <c r="L1" s="35"/>
      <c r="M1" s="35"/>
      <c r="N1" s="35"/>
      <c r="O1" s="35"/>
    </row>
    <row r="2" spans="1:15" s="2" customFormat="1" ht="12.75">
      <c r="A2" s="53" t="s">
        <v>886</v>
      </c>
      <c r="B2" s="35"/>
      <c r="C2" s="35"/>
      <c r="D2" s="35"/>
      <c r="E2" s="35"/>
      <c r="F2" s="35"/>
      <c r="G2" s="35"/>
      <c r="H2" s="35"/>
      <c r="I2" s="35"/>
      <c r="J2" s="35"/>
      <c r="K2" s="35"/>
      <c r="L2" s="35"/>
      <c r="M2" s="35"/>
      <c r="N2" s="35"/>
      <c r="O2" s="35"/>
    </row>
    <row r="3" spans="1:19" s="2" customFormat="1" ht="12.75">
      <c r="A3" s="58"/>
      <c r="B3" s="58" t="s">
        <v>887</v>
      </c>
      <c r="C3" s="58" t="s">
        <v>888</v>
      </c>
      <c r="D3" s="58" t="s">
        <v>889</v>
      </c>
      <c r="E3" s="58" t="s">
        <v>890</v>
      </c>
      <c r="F3" s="58" t="s">
        <v>891</v>
      </c>
      <c r="G3" s="58" t="s">
        <v>892</v>
      </c>
      <c r="H3" s="58" t="s">
        <v>893</v>
      </c>
      <c r="I3" s="58" t="s">
        <v>894</v>
      </c>
      <c r="J3" s="58" t="s">
        <v>895</v>
      </c>
      <c r="K3" s="58" t="s">
        <v>896</v>
      </c>
      <c r="L3" s="58" t="s">
        <v>897</v>
      </c>
      <c r="M3" s="58" t="s">
        <v>898</v>
      </c>
      <c r="N3" s="58" t="s">
        <v>899</v>
      </c>
      <c r="O3" s="58" t="s">
        <v>900</v>
      </c>
      <c r="P3" s="58" t="s">
        <v>901</v>
      </c>
      <c r="Q3" s="58"/>
      <c r="R3" s="58"/>
      <c r="S3" s="58" t="s">
        <v>902</v>
      </c>
    </row>
    <row r="4" spans="1:19" s="2" customFormat="1" ht="12.75">
      <c r="A4" s="58"/>
      <c r="B4" s="58"/>
      <c r="C4" s="58"/>
      <c r="D4" s="58"/>
      <c r="E4" s="58"/>
      <c r="F4" s="58"/>
      <c r="G4" s="58" t="s">
        <v>903</v>
      </c>
      <c r="H4" s="58"/>
      <c r="I4" s="58"/>
      <c r="J4" s="58"/>
      <c r="K4" s="58" t="s">
        <v>904</v>
      </c>
      <c r="L4" s="58" t="s">
        <v>905</v>
      </c>
      <c r="M4" s="58"/>
      <c r="N4" s="58"/>
      <c r="O4" s="58"/>
      <c r="P4" s="58"/>
      <c r="Q4" s="58"/>
      <c r="R4" s="58"/>
      <c r="S4" s="58"/>
    </row>
    <row r="5" spans="1:19" s="2" customFormat="1" ht="12.75">
      <c r="A5" s="55"/>
      <c r="B5" s="55" t="s">
        <v>906</v>
      </c>
      <c r="C5" s="55" t="s">
        <v>907</v>
      </c>
      <c r="D5" s="55" t="s">
        <v>908</v>
      </c>
      <c r="E5" s="55" t="s">
        <v>909</v>
      </c>
      <c r="F5" s="55" t="s">
        <v>910</v>
      </c>
      <c r="G5" s="55" t="s">
        <v>911</v>
      </c>
      <c r="H5" s="55" t="s">
        <v>912</v>
      </c>
      <c r="I5" s="55" t="s">
        <v>913</v>
      </c>
      <c r="J5" s="55" t="s">
        <v>914</v>
      </c>
      <c r="K5" s="55" t="s">
        <v>915</v>
      </c>
      <c r="L5" s="55" t="s">
        <v>916</v>
      </c>
      <c r="M5" s="55" t="s">
        <v>917</v>
      </c>
      <c r="N5" s="55" t="s">
        <v>918</v>
      </c>
      <c r="O5" s="55" t="s">
        <v>919</v>
      </c>
      <c r="P5" s="55" t="s">
        <v>920</v>
      </c>
      <c r="Q5" s="55"/>
      <c r="R5" s="55"/>
      <c r="S5" s="55" t="s">
        <v>921</v>
      </c>
    </row>
    <row r="6" spans="1:19" s="2" customFormat="1" ht="12.75">
      <c r="A6" s="3">
        <v>1950</v>
      </c>
      <c r="B6" s="35">
        <v>3062.38924050633</v>
      </c>
      <c r="C6" s="35">
        <v>3258.99039487727</v>
      </c>
      <c r="D6" s="35">
        <v>1944.57131079967</v>
      </c>
      <c r="E6" s="35">
        <v>1922.39152233364</v>
      </c>
      <c r="F6" s="35">
        <v>19139.1792945787</v>
      </c>
      <c r="G6" s="35"/>
      <c r="H6" s="35">
        <v>2567.01732673267</v>
      </c>
      <c r="I6" s="35">
        <v>1208.56607310216</v>
      </c>
      <c r="J6" s="35">
        <v>16763.5734102519</v>
      </c>
      <c r="K6" s="35"/>
      <c r="L6" s="35">
        <v>3665.32887402453</v>
      </c>
      <c r="M6" s="35">
        <v>3533.38611589214</v>
      </c>
      <c r="N6" s="35">
        <v>11500.9102908449</v>
      </c>
      <c r="O6" s="35">
        <v>3416.70688321732</v>
      </c>
      <c r="P6" s="35">
        <v>21983.7294624342</v>
      </c>
      <c r="Q6" s="35"/>
      <c r="R6" s="35"/>
      <c r="S6" s="35">
        <v>60391.5413068012</v>
      </c>
    </row>
    <row r="7" spans="1:19" s="2" customFormat="1" ht="12.75">
      <c r="A7" s="3">
        <v>1951</v>
      </c>
      <c r="B7" s="35"/>
      <c r="C7" s="35"/>
      <c r="D7" s="35"/>
      <c r="E7" s="35"/>
      <c r="F7" s="35"/>
      <c r="G7" s="35"/>
      <c r="H7" s="35"/>
      <c r="I7" s="35"/>
      <c r="J7" s="35"/>
      <c r="K7" s="35"/>
      <c r="L7" s="35">
        <v>3681.4381270903</v>
      </c>
      <c r="M7" s="35"/>
      <c r="N7" s="35"/>
      <c r="O7" s="35"/>
      <c r="P7" s="35"/>
      <c r="Q7" s="35"/>
      <c r="R7" s="35"/>
      <c r="S7" s="35"/>
    </row>
    <row r="8" spans="1:19" s="2" customFormat="1" ht="12.75">
      <c r="A8" s="3">
        <v>1952</v>
      </c>
      <c r="B8" s="35"/>
      <c r="C8" s="35"/>
      <c r="D8" s="35"/>
      <c r="E8" s="35"/>
      <c r="F8" s="35"/>
      <c r="G8" s="35"/>
      <c r="H8" s="35"/>
      <c r="I8" s="35"/>
      <c r="J8" s="35"/>
      <c r="K8" s="35"/>
      <c r="L8" s="35">
        <v>3669.11928651059</v>
      </c>
      <c r="M8" s="35"/>
      <c r="N8" s="35"/>
      <c r="O8" s="35"/>
      <c r="P8" s="35"/>
      <c r="Q8" s="35"/>
      <c r="R8" s="35"/>
      <c r="S8" s="35"/>
    </row>
    <row r="9" spans="1:19" s="2" customFormat="1" ht="12.75">
      <c r="A9" s="3">
        <v>1953</v>
      </c>
      <c r="B9" s="35"/>
      <c r="C9" s="35"/>
      <c r="D9" s="35"/>
      <c r="E9" s="35"/>
      <c r="F9" s="35"/>
      <c r="G9" s="35"/>
      <c r="H9" s="35"/>
      <c r="I9" s="35"/>
      <c r="J9" s="35"/>
      <c r="K9" s="35"/>
      <c r="L9" s="35">
        <v>3741.13712374582</v>
      </c>
      <c r="M9" s="35"/>
      <c r="N9" s="35"/>
      <c r="O9" s="35"/>
      <c r="P9" s="35"/>
      <c r="Q9" s="35"/>
      <c r="R9" s="35"/>
      <c r="S9" s="35"/>
    </row>
    <row r="10" spans="1:19" s="2" customFormat="1" ht="12.75">
      <c r="A10" s="3">
        <v>1954</v>
      </c>
      <c r="B10" s="35"/>
      <c r="C10" s="35"/>
      <c r="D10" s="35"/>
      <c r="E10" s="35"/>
      <c r="F10" s="35"/>
      <c r="G10" s="35"/>
      <c r="H10" s="35"/>
      <c r="I10" s="35"/>
      <c r="J10" s="35"/>
      <c r="K10" s="35"/>
      <c r="L10" s="35">
        <v>3848.21627647715</v>
      </c>
      <c r="M10" s="35"/>
      <c r="N10" s="35"/>
      <c r="O10" s="35"/>
      <c r="P10" s="35"/>
      <c r="Q10" s="35"/>
      <c r="R10" s="35"/>
      <c r="S10" s="35"/>
    </row>
    <row r="11" spans="1:19" s="2" customFormat="1" ht="12.75">
      <c r="A11" s="3">
        <v>1955</v>
      </c>
      <c r="B11" s="35"/>
      <c r="C11" s="35"/>
      <c r="D11" s="35"/>
      <c r="E11" s="35"/>
      <c r="F11" s="35"/>
      <c r="G11" s="35"/>
      <c r="H11" s="35"/>
      <c r="I11" s="35"/>
      <c r="J11" s="35"/>
      <c r="K11" s="35"/>
      <c r="L11" s="35">
        <v>3924.02452619844</v>
      </c>
      <c r="M11" s="35"/>
      <c r="N11" s="35"/>
      <c r="O11" s="35"/>
      <c r="P11" s="35"/>
      <c r="Q11" s="35"/>
      <c r="R11" s="35"/>
      <c r="S11" s="35"/>
    </row>
    <row r="12" spans="1:19" s="2" customFormat="1" ht="12.75">
      <c r="A12" s="3">
        <v>1956</v>
      </c>
      <c r="B12" s="35"/>
      <c r="C12" s="35">
        <v>3389</v>
      </c>
      <c r="D12" s="35"/>
      <c r="E12" s="35"/>
      <c r="F12" s="35"/>
      <c r="G12" s="35"/>
      <c r="H12" s="35"/>
      <c r="I12" s="35">
        <v>1116</v>
      </c>
      <c r="J12" s="35"/>
      <c r="K12" s="35"/>
      <c r="L12" s="35">
        <v>3989.40914158305</v>
      </c>
      <c r="M12" s="35">
        <v>3221</v>
      </c>
      <c r="N12" s="35"/>
      <c r="O12" s="35"/>
      <c r="P12" s="35"/>
      <c r="Q12" s="35"/>
      <c r="R12" s="35"/>
      <c r="S12" s="35"/>
    </row>
    <row r="13" spans="1:19" s="2" customFormat="1" ht="12.75">
      <c r="A13" s="3">
        <v>1957</v>
      </c>
      <c r="B13" s="35"/>
      <c r="C13" s="35">
        <v>3424</v>
      </c>
      <c r="D13" s="35"/>
      <c r="E13" s="35"/>
      <c r="F13" s="35"/>
      <c r="G13" s="35"/>
      <c r="H13" s="35"/>
      <c r="I13" s="35">
        <v>1075</v>
      </c>
      <c r="J13" s="35"/>
      <c r="K13" s="35"/>
      <c r="L13" s="35">
        <v>4016.88963210702</v>
      </c>
      <c r="M13" s="35">
        <v>3243</v>
      </c>
      <c r="N13" s="35"/>
      <c r="O13" s="35"/>
      <c r="P13" s="35"/>
      <c r="Q13" s="35"/>
      <c r="R13" s="35"/>
      <c r="S13" s="35"/>
    </row>
    <row r="14" spans="1:19" s="2" customFormat="1" ht="12.75">
      <c r="A14" s="3">
        <v>1958</v>
      </c>
      <c r="B14" s="35"/>
      <c r="C14" s="35">
        <v>3392</v>
      </c>
      <c r="D14" s="35"/>
      <c r="E14" s="35"/>
      <c r="F14" s="35"/>
      <c r="G14" s="35"/>
      <c r="H14" s="35"/>
      <c r="I14" s="35">
        <v>1060</v>
      </c>
      <c r="J14" s="35"/>
      <c r="K14" s="35">
        <v>131.1</v>
      </c>
      <c r="L14" s="35">
        <v>3987.51393534002</v>
      </c>
      <c r="M14" s="35">
        <v>3267</v>
      </c>
      <c r="N14" s="35"/>
      <c r="O14" s="35"/>
      <c r="P14" s="35"/>
      <c r="Q14" s="35"/>
      <c r="R14" s="35"/>
      <c r="S14" s="35"/>
    </row>
    <row r="15" spans="1:19" s="2" customFormat="1" ht="12.75">
      <c r="A15" s="3">
        <v>1959</v>
      </c>
      <c r="B15" s="35"/>
      <c r="C15" s="35">
        <v>3364</v>
      </c>
      <c r="D15" s="35"/>
      <c r="E15" s="35">
        <v>2026</v>
      </c>
      <c r="F15" s="35">
        <v>18210.0753358925</v>
      </c>
      <c r="G15" s="35"/>
      <c r="H15" s="35"/>
      <c r="I15" s="35">
        <v>1051</v>
      </c>
      <c r="J15" s="35">
        <v>20913.3452830189</v>
      </c>
      <c r="K15" s="35">
        <v>131.4</v>
      </c>
      <c r="L15" s="35">
        <v>4034.89409141583</v>
      </c>
      <c r="M15" s="35">
        <v>3290</v>
      </c>
      <c r="N15" s="35"/>
      <c r="O15" s="35">
        <v>3549</v>
      </c>
      <c r="P15" s="35">
        <v>23220</v>
      </c>
      <c r="Q15" s="35"/>
      <c r="R15" s="35"/>
      <c r="S15" s="35">
        <v>64630</v>
      </c>
    </row>
    <row r="16" spans="1:19" s="2" customFormat="1" ht="12.75">
      <c r="A16" s="3">
        <v>1960</v>
      </c>
      <c r="B16" s="35">
        <v>3129.0664556962</v>
      </c>
      <c r="C16" s="35">
        <v>3447</v>
      </c>
      <c r="D16" s="35">
        <v>2006</v>
      </c>
      <c r="E16" s="35">
        <v>2087</v>
      </c>
      <c r="F16" s="35">
        <v>18270.1415547025</v>
      </c>
      <c r="G16" s="35"/>
      <c r="H16" s="35">
        <v>2821.72631800666</v>
      </c>
      <c r="I16" s="35">
        <v>1046</v>
      </c>
      <c r="J16" s="35">
        <v>20955.1301886792</v>
      </c>
      <c r="K16" s="35">
        <v>131.6</v>
      </c>
      <c r="L16" s="35">
        <v>4117.33556298774</v>
      </c>
      <c r="M16" s="35">
        <v>3316</v>
      </c>
      <c r="N16" s="35">
        <v>11551</v>
      </c>
      <c r="O16" s="35">
        <v>3606</v>
      </c>
      <c r="P16" s="35">
        <v>23600</v>
      </c>
      <c r="Q16" s="35"/>
      <c r="R16" s="35"/>
      <c r="S16" s="35">
        <v>65778</v>
      </c>
    </row>
    <row r="17" spans="1:19" s="2" customFormat="1" ht="12.75">
      <c r="A17" s="3">
        <v>1961</v>
      </c>
      <c r="B17" s="35"/>
      <c r="C17" s="35">
        <v>3481</v>
      </c>
      <c r="D17" s="35"/>
      <c r="E17" s="35">
        <v>2111</v>
      </c>
      <c r="F17" s="35">
        <v>18320.1967370441</v>
      </c>
      <c r="G17" s="35"/>
      <c r="H17" s="35"/>
      <c r="I17" s="35">
        <v>1044</v>
      </c>
      <c r="J17" s="35">
        <v>21059.5924528302</v>
      </c>
      <c r="K17" s="35">
        <v>131.8</v>
      </c>
      <c r="L17" s="35">
        <v>4212.09587513935</v>
      </c>
      <c r="M17" s="35">
        <v>3306</v>
      </c>
      <c r="N17" s="35">
        <v>11575</v>
      </c>
      <c r="O17" s="35">
        <v>3640</v>
      </c>
      <c r="P17" s="35">
        <v>23900</v>
      </c>
      <c r="Q17" s="35"/>
      <c r="R17" s="35"/>
      <c r="S17" s="35">
        <v>65746</v>
      </c>
    </row>
    <row r="18" spans="1:19" s="2" customFormat="1" ht="12.75">
      <c r="A18" s="3">
        <v>1962</v>
      </c>
      <c r="B18" s="35"/>
      <c r="C18" s="35">
        <v>3534</v>
      </c>
      <c r="D18" s="35"/>
      <c r="E18" s="35">
        <v>2122</v>
      </c>
      <c r="F18" s="35">
        <v>18470.3622840691</v>
      </c>
      <c r="G18" s="35"/>
      <c r="H18" s="35"/>
      <c r="I18" s="35">
        <v>1052</v>
      </c>
      <c r="J18" s="35">
        <v>20996.9150943396</v>
      </c>
      <c r="K18" s="35">
        <v>132.2</v>
      </c>
      <c r="L18" s="35">
        <v>4333.38907469342</v>
      </c>
      <c r="M18" s="35">
        <v>3297</v>
      </c>
      <c r="N18" s="35">
        <v>11677</v>
      </c>
      <c r="O18" s="35">
        <v>3663</v>
      </c>
      <c r="P18" s="35">
        <v>24050</v>
      </c>
      <c r="Q18" s="35"/>
      <c r="R18" s="35"/>
      <c r="S18" s="35">
        <v>66702</v>
      </c>
    </row>
    <row r="19" spans="1:19" s="2" customFormat="1" ht="12.75">
      <c r="A19" s="3">
        <v>1963</v>
      </c>
      <c r="B19" s="35"/>
      <c r="C19" s="35">
        <v>3560</v>
      </c>
      <c r="D19" s="35"/>
      <c r="E19" s="35">
        <v>2115</v>
      </c>
      <c r="F19" s="35">
        <v>18820.7485604607</v>
      </c>
      <c r="G19" s="35"/>
      <c r="H19" s="35"/>
      <c r="I19" s="35">
        <v>1058</v>
      </c>
      <c r="J19" s="35">
        <v>20641.7433962264</v>
      </c>
      <c r="K19" s="35">
        <v>131.4</v>
      </c>
      <c r="L19" s="35">
        <v>4427.20178372352</v>
      </c>
      <c r="M19" s="35">
        <v>3287</v>
      </c>
      <c r="N19" s="35">
        <v>11739</v>
      </c>
      <c r="O19" s="35">
        <v>3663</v>
      </c>
      <c r="P19" s="35">
        <v>24120</v>
      </c>
      <c r="Q19" s="35"/>
      <c r="R19" s="35"/>
      <c r="S19" s="35">
        <v>67762</v>
      </c>
    </row>
    <row r="20" spans="1:19" s="2" customFormat="1" ht="12.75">
      <c r="A20" s="3">
        <v>1964</v>
      </c>
      <c r="B20" s="35"/>
      <c r="C20" s="35">
        <v>3609</v>
      </c>
      <c r="D20" s="35"/>
      <c r="E20" s="35">
        <v>2142</v>
      </c>
      <c r="F20" s="35">
        <v>19211.1789827255</v>
      </c>
      <c r="G20" s="35"/>
      <c r="H20" s="35"/>
      <c r="I20" s="35">
        <v>1063</v>
      </c>
      <c r="J20" s="35">
        <v>20558.1735849057</v>
      </c>
      <c r="K20" s="35">
        <v>132.5</v>
      </c>
      <c r="L20" s="35">
        <v>4540.91415830546</v>
      </c>
      <c r="M20" s="35">
        <v>3278</v>
      </c>
      <c r="N20" s="35">
        <v>11801</v>
      </c>
      <c r="O20" s="35">
        <v>3662</v>
      </c>
      <c r="P20" s="35">
        <v>24450</v>
      </c>
      <c r="Q20" s="35"/>
      <c r="R20" s="35"/>
      <c r="S20" s="35">
        <v>69305</v>
      </c>
    </row>
    <row r="21" spans="1:19" s="2" customFormat="1" ht="12.75">
      <c r="A21" s="3">
        <v>1965</v>
      </c>
      <c r="B21" s="35"/>
      <c r="C21" s="35">
        <v>3621</v>
      </c>
      <c r="D21" s="35">
        <v>2178</v>
      </c>
      <c r="E21" s="35">
        <v>2144</v>
      </c>
      <c r="F21" s="35">
        <v>19361.3445297505</v>
      </c>
      <c r="G21" s="35"/>
      <c r="H21" s="35"/>
      <c r="I21" s="35">
        <v>1061</v>
      </c>
      <c r="J21" s="35">
        <v>20067.2009433962</v>
      </c>
      <c r="K21" s="35">
        <v>132.9</v>
      </c>
      <c r="L21" s="35">
        <v>4617.67001114827</v>
      </c>
      <c r="M21" s="35">
        <v>3268</v>
      </c>
      <c r="N21" s="35">
        <v>11908</v>
      </c>
      <c r="O21" s="35">
        <v>3700</v>
      </c>
      <c r="P21" s="35">
        <v>24700</v>
      </c>
      <c r="Q21" s="35"/>
      <c r="R21" s="35"/>
      <c r="S21" s="35">
        <v>71088</v>
      </c>
    </row>
    <row r="22" spans="1:19" s="2" customFormat="1" ht="12.75">
      <c r="A22" s="3">
        <v>1966</v>
      </c>
      <c r="B22" s="35"/>
      <c r="C22" s="35">
        <v>3635</v>
      </c>
      <c r="D22" s="35"/>
      <c r="E22" s="35">
        <v>2148</v>
      </c>
      <c r="F22" s="35">
        <v>19551.5542226488</v>
      </c>
      <c r="G22" s="35"/>
      <c r="H22" s="35"/>
      <c r="I22" s="35">
        <v>1058</v>
      </c>
      <c r="J22" s="35">
        <v>19732.9216981132</v>
      </c>
      <c r="K22" s="35">
        <v>133.3</v>
      </c>
      <c r="L22" s="35">
        <v>4693.47826086957</v>
      </c>
      <c r="M22" s="35">
        <v>3248</v>
      </c>
      <c r="N22" s="35">
        <v>12025</v>
      </c>
      <c r="O22" s="35">
        <v>3736</v>
      </c>
      <c r="P22" s="35">
        <v>24760</v>
      </c>
      <c r="Q22" s="35"/>
      <c r="R22" s="35"/>
      <c r="S22" s="35">
        <v>72895</v>
      </c>
    </row>
    <row r="23" spans="1:19" s="2" customFormat="1" ht="12.75">
      <c r="A23" s="3">
        <v>1967</v>
      </c>
      <c r="B23" s="35"/>
      <c r="C23" s="35">
        <v>3618</v>
      </c>
      <c r="D23" s="35">
        <v>2264</v>
      </c>
      <c r="E23" s="35">
        <v>2103</v>
      </c>
      <c r="F23" s="35">
        <v>19671.6866602687</v>
      </c>
      <c r="G23" s="35"/>
      <c r="H23" s="35"/>
      <c r="I23" s="35">
        <v>1052</v>
      </c>
      <c r="J23" s="35">
        <v>19983.6311320755</v>
      </c>
      <c r="K23" s="35">
        <v>130.9</v>
      </c>
      <c r="L23" s="35">
        <v>4720.95875139353</v>
      </c>
      <c r="M23" s="35">
        <v>3228</v>
      </c>
      <c r="N23" s="35">
        <v>12083</v>
      </c>
      <c r="O23" s="35">
        <v>3693</v>
      </c>
      <c r="P23" s="35">
        <v>24470</v>
      </c>
      <c r="Q23" s="35"/>
      <c r="R23" s="35"/>
      <c r="S23" s="35">
        <v>74372</v>
      </c>
    </row>
    <row r="24" spans="1:19" s="2" customFormat="1" ht="12.75">
      <c r="A24" s="3">
        <v>1968</v>
      </c>
      <c r="B24" s="35">
        <v>3070</v>
      </c>
      <c r="C24" s="35">
        <v>3615</v>
      </c>
      <c r="D24" s="35"/>
      <c r="E24" s="35">
        <v>2062</v>
      </c>
      <c r="F24" s="35">
        <v>19661.6756238004</v>
      </c>
      <c r="G24" s="35"/>
      <c r="H24" s="35"/>
      <c r="I24" s="35">
        <v>1055</v>
      </c>
      <c r="J24" s="35">
        <v>19931.4</v>
      </c>
      <c r="K24" s="35">
        <v>130.6</v>
      </c>
      <c r="L24" s="35">
        <v>4807.19063545151</v>
      </c>
      <c r="M24" s="35">
        <v>3208</v>
      </c>
      <c r="N24" s="35">
        <v>12185</v>
      </c>
      <c r="O24" s="35">
        <v>3737</v>
      </c>
      <c r="P24" s="35">
        <v>24370</v>
      </c>
      <c r="Q24" s="35"/>
      <c r="R24" s="35"/>
      <c r="S24" s="35">
        <v>75920</v>
      </c>
    </row>
    <row r="25" spans="1:19" s="2" customFormat="1" ht="12.75">
      <c r="A25" s="3">
        <v>1969</v>
      </c>
      <c r="B25" s="35">
        <v>2976</v>
      </c>
      <c r="C25" s="35">
        <v>3683</v>
      </c>
      <c r="D25" s="35">
        <v>2282</v>
      </c>
      <c r="E25" s="35">
        <v>2086</v>
      </c>
      <c r="F25" s="35">
        <v>20012.0619001919</v>
      </c>
      <c r="G25" s="35"/>
      <c r="H25" s="35"/>
      <c r="I25" s="35">
        <v>1058</v>
      </c>
      <c r="J25" s="35">
        <v>19785.1528301887</v>
      </c>
      <c r="K25" s="35">
        <v>131.5</v>
      </c>
      <c r="L25" s="35">
        <v>4928.48383500557</v>
      </c>
      <c r="M25" s="35">
        <v>3188</v>
      </c>
      <c r="N25" s="35">
        <v>12306</v>
      </c>
      <c r="O25" s="35">
        <v>3778</v>
      </c>
      <c r="P25" s="35">
        <v>24390</v>
      </c>
      <c r="Q25" s="35"/>
      <c r="R25" s="35"/>
      <c r="S25" s="35">
        <v>77902</v>
      </c>
    </row>
    <row r="26" spans="1:19" s="2" customFormat="1" ht="12.75">
      <c r="A26" s="3">
        <v>1970</v>
      </c>
      <c r="B26" s="35">
        <v>2971</v>
      </c>
      <c r="C26" s="35">
        <v>3604</v>
      </c>
      <c r="D26" s="35">
        <v>2315</v>
      </c>
      <c r="E26" s="35">
        <v>2115</v>
      </c>
      <c r="F26" s="35">
        <v>20292.3709213052</v>
      </c>
      <c r="G26" s="35"/>
      <c r="H26" s="35"/>
      <c r="I26" s="35">
        <v>1045</v>
      </c>
      <c r="J26" s="35">
        <v>19931.4</v>
      </c>
      <c r="K26" s="35">
        <v>139.5</v>
      </c>
      <c r="L26" s="35">
        <v>5000.5016722408</v>
      </c>
      <c r="M26" s="35">
        <v>3362</v>
      </c>
      <c r="N26" s="35">
        <v>12433</v>
      </c>
      <c r="O26" s="35">
        <v>3850</v>
      </c>
      <c r="P26" s="35">
        <v>24330</v>
      </c>
      <c r="Q26" s="35"/>
      <c r="R26" s="35"/>
      <c r="S26" s="35">
        <v>78678</v>
      </c>
    </row>
    <row r="27" spans="1:19" s="2" customFormat="1" ht="12.75">
      <c r="A27" s="3">
        <v>1971</v>
      </c>
      <c r="B27" s="35">
        <v>2973</v>
      </c>
      <c r="C27" s="35">
        <v>3630</v>
      </c>
      <c r="D27" s="35">
        <v>2338</v>
      </c>
      <c r="E27" s="35">
        <v>2112</v>
      </c>
      <c r="F27" s="35">
        <v>20442.5364683301</v>
      </c>
      <c r="G27" s="35"/>
      <c r="H27" s="35">
        <v>3143</v>
      </c>
      <c r="I27" s="35">
        <v>1039</v>
      </c>
      <c r="J27" s="35">
        <v>19937.7</v>
      </c>
      <c r="K27" s="35">
        <v>144</v>
      </c>
      <c r="L27" s="35">
        <v>5045.98662207358</v>
      </c>
      <c r="M27" s="35">
        <v>3352</v>
      </c>
      <c r="N27" s="35">
        <v>12499</v>
      </c>
      <c r="O27" s="35">
        <v>3854</v>
      </c>
      <c r="P27" s="35">
        <v>23970</v>
      </c>
      <c r="Q27" s="35"/>
      <c r="R27" s="35"/>
      <c r="S27" s="35">
        <v>79367</v>
      </c>
    </row>
    <row r="28" spans="1:19" s="2" customFormat="1" ht="12.75">
      <c r="A28" s="3">
        <v>1972</v>
      </c>
      <c r="B28" s="35">
        <v>2993</v>
      </c>
      <c r="C28" s="35">
        <v>3622</v>
      </c>
      <c r="D28" s="35">
        <v>2355</v>
      </c>
      <c r="E28" s="35">
        <v>2107</v>
      </c>
      <c r="F28" s="35">
        <v>20562.6689059501</v>
      </c>
      <c r="G28" s="35"/>
      <c r="H28" s="35"/>
      <c r="I28" s="35">
        <v>1042</v>
      </c>
      <c r="J28" s="35">
        <v>19886.2</v>
      </c>
      <c r="K28" s="35">
        <v>147.9</v>
      </c>
      <c r="L28" s="35">
        <v>5011.872909699</v>
      </c>
      <c r="M28" s="35">
        <v>3331</v>
      </c>
      <c r="N28" s="35">
        <v>12535</v>
      </c>
      <c r="O28" s="35">
        <v>3856</v>
      </c>
      <c r="P28" s="35">
        <v>24120</v>
      </c>
      <c r="Q28" s="35"/>
      <c r="R28" s="35"/>
      <c r="S28" s="35">
        <v>82153</v>
      </c>
    </row>
    <row r="29" spans="1:19" s="2" customFormat="1" ht="12.75">
      <c r="A29" s="3">
        <v>1973</v>
      </c>
      <c r="B29" s="35">
        <v>3010</v>
      </c>
      <c r="C29" s="35">
        <v>3656</v>
      </c>
      <c r="D29" s="35">
        <v>2385</v>
      </c>
      <c r="E29" s="35">
        <v>2153</v>
      </c>
      <c r="F29" s="35">
        <v>20863</v>
      </c>
      <c r="G29" s="35"/>
      <c r="H29" s="35">
        <v>3191</v>
      </c>
      <c r="I29" s="35">
        <v>1057</v>
      </c>
      <c r="J29" s="35">
        <v>20167.8</v>
      </c>
      <c r="K29" s="35">
        <v>150.7</v>
      </c>
      <c r="L29" s="35">
        <v>5039.35340022297</v>
      </c>
      <c r="M29" s="35">
        <v>3303</v>
      </c>
      <c r="N29" s="35">
        <v>12851</v>
      </c>
      <c r="O29" s="35">
        <v>3873</v>
      </c>
      <c r="P29" s="35">
        <v>24610</v>
      </c>
      <c r="Q29" s="35"/>
      <c r="R29" s="35"/>
      <c r="S29" s="35">
        <v>85064</v>
      </c>
    </row>
    <row r="30" spans="1:19" s="2" customFormat="1" ht="12.75">
      <c r="A30" s="3">
        <v>1974</v>
      </c>
      <c r="B30" s="35">
        <v>3010</v>
      </c>
      <c r="C30" s="35">
        <v>3714</v>
      </c>
      <c r="D30" s="35">
        <v>2355</v>
      </c>
      <c r="E30" s="35">
        <v>2219</v>
      </c>
      <c r="F30" s="35">
        <v>21059</v>
      </c>
      <c r="G30" s="35"/>
      <c r="H30" s="35">
        <v>3195</v>
      </c>
      <c r="I30" s="35">
        <v>1071</v>
      </c>
      <c r="J30" s="35">
        <v>20481.1</v>
      </c>
      <c r="K30" s="35">
        <v>154.9</v>
      </c>
      <c r="L30" s="35">
        <v>5068.72909698997</v>
      </c>
      <c r="M30" s="35">
        <v>3694</v>
      </c>
      <c r="N30" s="35">
        <v>12924</v>
      </c>
      <c r="O30" s="35">
        <v>3956</v>
      </c>
      <c r="P30" s="35">
        <v>24680</v>
      </c>
      <c r="Q30" s="35"/>
      <c r="R30" s="35"/>
      <c r="S30" s="35">
        <v>86794</v>
      </c>
    </row>
    <row r="31" spans="1:19" s="2" customFormat="1" ht="12.75">
      <c r="A31" s="3">
        <v>1975</v>
      </c>
      <c r="B31" s="35">
        <v>2942</v>
      </c>
      <c r="C31" s="35">
        <v>3663</v>
      </c>
      <c r="D31" s="35">
        <v>2332</v>
      </c>
      <c r="E31" s="35">
        <v>2211</v>
      </c>
      <c r="F31" s="35">
        <v>20864</v>
      </c>
      <c r="G31" s="35"/>
      <c r="H31" s="35">
        <v>3198</v>
      </c>
      <c r="I31" s="35">
        <v>1061</v>
      </c>
      <c r="J31" s="35">
        <v>20496.8</v>
      </c>
      <c r="K31" s="35">
        <v>156.8</v>
      </c>
      <c r="L31" s="35">
        <v>5067.78149386845</v>
      </c>
      <c r="M31" s="35">
        <v>3724</v>
      </c>
      <c r="N31" s="35">
        <v>12692</v>
      </c>
      <c r="O31" s="35">
        <v>4056</v>
      </c>
      <c r="P31" s="35">
        <v>24560</v>
      </c>
      <c r="Q31" s="35"/>
      <c r="R31" s="35"/>
      <c r="S31" s="35">
        <v>85846</v>
      </c>
    </row>
    <row r="32" spans="1:19" s="2" customFormat="1" ht="12.75">
      <c r="A32" s="3">
        <v>1976</v>
      </c>
      <c r="B32" s="35">
        <v>2947</v>
      </c>
      <c r="C32" s="35">
        <v>3641</v>
      </c>
      <c r="D32" s="35">
        <v>2307</v>
      </c>
      <c r="E32" s="35">
        <v>2268</v>
      </c>
      <c r="F32" s="35">
        <v>21016</v>
      </c>
      <c r="G32" s="35"/>
      <c r="H32" s="35">
        <v>3235</v>
      </c>
      <c r="I32" s="35">
        <v>1050</v>
      </c>
      <c r="J32" s="35">
        <v>20704.2</v>
      </c>
      <c r="K32" s="35">
        <v>156.6</v>
      </c>
      <c r="L32" s="35">
        <v>5100</v>
      </c>
      <c r="M32" s="35">
        <v>3789</v>
      </c>
      <c r="N32" s="35">
        <v>12477</v>
      </c>
      <c r="O32" s="35">
        <v>4082</v>
      </c>
      <c r="P32" s="35">
        <v>24360</v>
      </c>
      <c r="Q32" s="35"/>
      <c r="R32" s="35"/>
      <c r="S32" s="35">
        <v>88752</v>
      </c>
    </row>
    <row r="33" spans="1:19" s="2" customFormat="1" ht="12.75">
      <c r="A33" s="3">
        <v>1977</v>
      </c>
      <c r="B33" s="35">
        <v>2989</v>
      </c>
      <c r="C33" s="35">
        <v>3627</v>
      </c>
      <c r="D33" s="35">
        <v>2321</v>
      </c>
      <c r="E33" s="35">
        <v>2221</v>
      </c>
      <c r="F33" s="35">
        <v>21188</v>
      </c>
      <c r="G33" s="35"/>
      <c r="H33" s="35">
        <v>3262</v>
      </c>
      <c r="I33" s="35">
        <v>1068</v>
      </c>
      <c r="J33" s="35">
        <v>20767.8</v>
      </c>
      <c r="K33" s="35">
        <v>156.5</v>
      </c>
      <c r="L33" s="35">
        <v>5210</v>
      </c>
      <c r="M33" s="35">
        <v>3784</v>
      </c>
      <c r="N33" s="35">
        <v>12485.9</v>
      </c>
      <c r="O33" s="35">
        <v>4093</v>
      </c>
      <c r="P33" s="35">
        <v>24400</v>
      </c>
      <c r="Q33" s="35"/>
      <c r="R33" s="35"/>
      <c r="S33" s="35">
        <v>92017</v>
      </c>
    </row>
    <row r="34" spans="1:19" s="2" customFormat="1" ht="12.75">
      <c r="A34" s="3">
        <v>1978</v>
      </c>
      <c r="B34" s="35">
        <v>3015</v>
      </c>
      <c r="C34" s="35">
        <v>3628</v>
      </c>
      <c r="D34" s="35">
        <v>2330</v>
      </c>
      <c r="E34" s="35">
        <v>2190</v>
      </c>
      <c r="F34" s="35">
        <v>21263</v>
      </c>
      <c r="G34" s="35"/>
      <c r="H34" s="35">
        <v>3276</v>
      </c>
      <c r="I34" s="35">
        <v>1095</v>
      </c>
      <c r="J34" s="35">
        <v>20836.7</v>
      </c>
      <c r="K34" s="35">
        <v>155.6</v>
      </c>
      <c r="L34" s="35">
        <v>5260</v>
      </c>
      <c r="M34" s="35">
        <v>3772</v>
      </c>
      <c r="N34" s="35">
        <v>12280.4</v>
      </c>
      <c r="O34" s="35">
        <v>4109</v>
      </c>
      <c r="P34" s="35">
        <v>24610</v>
      </c>
      <c r="Q34" s="35"/>
      <c r="R34" s="35"/>
      <c r="S34" s="35">
        <v>96048</v>
      </c>
    </row>
    <row r="35" spans="1:19" s="2" customFormat="1" ht="12.75">
      <c r="A35" s="3">
        <v>1979</v>
      </c>
      <c r="B35" s="35">
        <v>3051</v>
      </c>
      <c r="C35" s="35">
        <v>3660</v>
      </c>
      <c r="D35" s="35">
        <v>2439</v>
      </c>
      <c r="E35" s="35">
        <v>2246</v>
      </c>
      <c r="F35" s="35">
        <v>21305</v>
      </c>
      <c r="G35" s="35"/>
      <c r="H35" s="35">
        <v>3311</v>
      </c>
      <c r="I35" s="35">
        <v>1129</v>
      </c>
      <c r="J35" s="35">
        <v>21068.4</v>
      </c>
      <c r="K35" s="35">
        <v>156.4</v>
      </c>
      <c r="L35" s="35">
        <v>5350</v>
      </c>
      <c r="M35" s="35">
        <v>3854</v>
      </c>
      <c r="N35" s="35">
        <v>12109</v>
      </c>
      <c r="O35" s="35">
        <v>4174</v>
      </c>
      <c r="P35" s="35">
        <v>24940</v>
      </c>
      <c r="Q35" s="35"/>
      <c r="R35" s="35"/>
      <c r="S35" s="35">
        <v>98824</v>
      </c>
    </row>
    <row r="36" spans="1:19" s="2" customFormat="1" ht="12.75">
      <c r="A36" s="3">
        <v>1980</v>
      </c>
      <c r="B36" s="35">
        <v>3070</v>
      </c>
      <c r="C36" s="35">
        <v>3657</v>
      </c>
      <c r="D36" s="35">
        <v>2470</v>
      </c>
      <c r="E36" s="35">
        <v>2318</v>
      </c>
      <c r="F36" s="35">
        <v>21442.6</v>
      </c>
      <c r="G36" s="35"/>
      <c r="H36" s="35">
        <v>3356</v>
      </c>
      <c r="I36" s="35">
        <v>1141</v>
      </c>
      <c r="J36" s="35">
        <v>21372.8</v>
      </c>
      <c r="K36" s="35">
        <v>157.5</v>
      </c>
      <c r="L36" s="35">
        <v>5520</v>
      </c>
      <c r="M36" s="35">
        <v>3940</v>
      </c>
      <c r="N36" s="35">
        <v>11781.1</v>
      </c>
      <c r="O36" s="35">
        <v>4226</v>
      </c>
      <c r="P36" s="35">
        <v>24670</v>
      </c>
      <c r="Q36" s="35"/>
      <c r="R36" s="35"/>
      <c r="S36" s="35">
        <v>99303</v>
      </c>
    </row>
    <row r="37" spans="1:19" s="2" customFormat="1" ht="12.75">
      <c r="A37" s="3">
        <v>1981</v>
      </c>
      <c r="B37" s="35">
        <v>3090</v>
      </c>
      <c r="C37" s="35">
        <v>3585</v>
      </c>
      <c r="D37" s="35">
        <v>2369</v>
      </c>
      <c r="E37" s="35">
        <v>2343</v>
      </c>
      <c r="F37" s="35">
        <v>21333.9</v>
      </c>
      <c r="G37" s="35"/>
      <c r="H37" s="35">
        <v>3531</v>
      </c>
      <c r="I37" s="35">
        <v>1131</v>
      </c>
      <c r="J37" s="35">
        <v>21355.6</v>
      </c>
      <c r="K37" s="35">
        <v>158</v>
      </c>
      <c r="L37" s="35">
        <v>5550</v>
      </c>
      <c r="M37" s="35">
        <v>3918</v>
      </c>
      <c r="N37" s="35">
        <v>11467.7</v>
      </c>
      <c r="O37" s="35">
        <v>4219</v>
      </c>
      <c r="P37" s="35">
        <v>23800</v>
      </c>
      <c r="Q37" s="35"/>
      <c r="R37" s="35"/>
      <c r="S37" s="35">
        <v>100397</v>
      </c>
    </row>
    <row r="38" spans="1:19" s="2" customFormat="1" ht="12.75">
      <c r="A38" s="3">
        <v>1982</v>
      </c>
      <c r="B38" s="35">
        <v>3186</v>
      </c>
      <c r="C38" s="35">
        <v>3537</v>
      </c>
      <c r="D38" s="35">
        <v>2374</v>
      </c>
      <c r="E38" s="35">
        <v>2367</v>
      </c>
      <c r="F38" s="35">
        <v>21389.9</v>
      </c>
      <c r="G38" s="35"/>
      <c r="H38" s="35">
        <v>3502</v>
      </c>
      <c r="I38" s="35">
        <v>1133</v>
      </c>
      <c r="J38" s="35">
        <v>21399.4</v>
      </c>
      <c r="K38" s="35">
        <v>157.6</v>
      </c>
      <c r="L38" s="35">
        <v>5520</v>
      </c>
      <c r="M38" s="35">
        <v>3928</v>
      </c>
      <c r="N38" s="35">
        <v>11358.3</v>
      </c>
      <c r="O38" s="35">
        <v>4213</v>
      </c>
      <c r="P38" s="35">
        <v>23560</v>
      </c>
      <c r="Q38" s="35"/>
      <c r="R38" s="35"/>
      <c r="S38" s="35">
        <v>99526</v>
      </c>
    </row>
    <row r="39" spans="1:19" s="2" customFormat="1" ht="12.75">
      <c r="A39" s="3">
        <v>1983</v>
      </c>
      <c r="B39" s="35">
        <v>3159</v>
      </c>
      <c r="C39" s="35">
        <v>3502</v>
      </c>
      <c r="D39" s="35">
        <v>2389</v>
      </c>
      <c r="E39" s="35">
        <v>2380</v>
      </c>
      <c r="F39" s="35">
        <v>21377.4</v>
      </c>
      <c r="G39" s="35"/>
      <c r="H39" s="35">
        <v>3540</v>
      </c>
      <c r="I39" s="35">
        <v>1110</v>
      </c>
      <c r="J39" s="35">
        <v>21468.2</v>
      </c>
      <c r="K39" s="35">
        <v>157.1</v>
      </c>
      <c r="L39" s="35">
        <v>5420</v>
      </c>
      <c r="M39" s="35">
        <v>4128</v>
      </c>
      <c r="N39" s="35">
        <v>11322.6</v>
      </c>
      <c r="O39" s="35">
        <v>4218</v>
      </c>
      <c r="P39" s="35">
        <v>23470</v>
      </c>
      <c r="Q39" s="35"/>
      <c r="R39" s="35"/>
      <c r="S39" s="35">
        <v>100834</v>
      </c>
    </row>
    <row r="40" spans="1:19" s="2" customFormat="1" ht="12.75">
      <c r="A40" s="3">
        <v>1984</v>
      </c>
      <c r="B40" s="35">
        <v>3235</v>
      </c>
      <c r="C40" s="35">
        <v>3497</v>
      </c>
      <c r="D40" s="35">
        <v>2457</v>
      </c>
      <c r="E40" s="35">
        <v>2404</v>
      </c>
      <c r="F40" s="35">
        <v>21198.5</v>
      </c>
      <c r="G40" s="35"/>
      <c r="H40" s="35">
        <v>3553</v>
      </c>
      <c r="I40" s="35">
        <v>1090</v>
      </c>
      <c r="J40" s="35">
        <v>21466.8</v>
      </c>
      <c r="K40" s="35">
        <v>158</v>
      </c>
      <c r="L40" s="35">
        <v>5490</v>
      </c>
      <c r="M40" s="35">
        <v>4075</v>
      </c>
      <c r="N40" s="35">
        <v>11024.4</v>
      </c>
      <c r="O40" s="35">
        <v>4249</v>
      </c>
      <c r="P40" s="35">
        <v>23930</v>
      </c>
      <c r="Q40" s="35"/>
      <c r="R40" s="35"/>
      <c r="S40" s="35">
        <v>105005</v>
      </c>
    </row>
    <row r="41" spans="1:19" s="2" customFormat="1" ht="12.75">
      <c r="A41" s="3">
        <v>1985</v>
      </c>
      <c r="B41" s="35">
        <v>3234</v>
      </c>
      <c r="C41" s="35">
        <v>3517</v>
      </c>
      <c r="D41" s="35">
        <v>2522</v>
      </c>
      <c r="E41" s="35">
        <v>2427</v>
      </c>
      <c r="F41" s="35">
        <v>21128.8</v>
      </c>
      <c r="G41" s="35"/>
      <c r="H41" s="35">
        <v>3588</v>
      </c>
      <c r="I41" s="35">
        <v>1094.1</v>
      </c>
      <c r="J41" s="35">
        <v>21669.9</v>
      </c>
      <c r="K41" s="35">
        <v>160.2</v>
      </c>
      <c r="L41" s="35">
        <v>5650</v>
      </c>
      <c r="M41" s="35">
        <v>4057</v>
      </c>
      <c r="N41" s="35">
        <v>10903</v>
      </c>
      <c r="O41" s="35">
        <v>4293</v>
      </c>
      <c r="P41" s="35">
        <v>24290</v>
      </c>
      <c r="Q41" s="35"/>
      <c r="R41" s="35"/>
      <c r="S41" s="35">
        <v>107150</v>
      </c>
    </row>
    <row r="42" spans="1:19" s="2" customFormat="1" ht="12.75">
      <c r="A42" s="3">
        <v>1986</v>
      </c>
      <c r="B42" s="35">
        <v>3282</v>
      </c>
      <c r="C42" s="35">
        <v>3541</v>
      </c>
      <c r="D42" s="35">
        <v>2630</v>
      </c>
      <c r="E42" s="35">
        <v>2421</v>
      </c>
      <c r="F42" s="35">
        <v>21242.6</v>
      </c>
      <c r="G42" s="35"/>
      <c r="H42" s="35">
        <v>3601</v>
      </c>
      <c r="I42" s="35">
        <v>1092.3</v>
      </c>
      <c r="J42" s="35">
        <v>21819</v>
      </c>
      <c r="K42" s="35">
        <v>164.4</v>
      </c>
      <c r="L42" s="35">
        <v>5740</v>
      </c>
      <c r="M42" s="35">
        <v>4064</v>
      </c>
      <c r="N42" s="35">
        <v>11102.4</v>
      </c>
      <c r="O42" s="35">
        <v>4326</v>
      </c>
      <c r="P42" s="35">
        <v>24470</v>
      </c>
      <c r="Q42" s="35"/>
      <c r="R42" s="35"/>
      <c r="S42" s="35">
        <v>109597</v>
      </c>
    </row>
    <row r="43" spans="1:19" s="2" customFormat="1" ht="12.75">
      <c r="A43" s="3">
        <v>1987</v>
      </c>
      <c r="B43" s="35">
        <v>3300</v>
      </c>
      <c r="C43" s="35">
        <v>3558</v>
      </c>
      <c r="D43" s="35">
        <v>2646</v>
      </c>
      <c r="E43" s="35">
        <v>2413</v>
      </c>
      <c r="F43" s="35">
        <v>21320.2</v>
      </c>
      <c r="G43" s="35"/>
      <c r="H43" s="35">
        <v>3598</v>
      </c>
      <c r="I43" s="35">
        <v>1099.3</v>
      </c>
      <c r="J43" s="35">
        <v>21868.7</v>
      </c>
      <c r="K43" s="35">
        <v>168.9</v>
      </c>
      <c r="L43" s="35">
        <v>5850</v>
      </c>
      <c r="M43" s="35">
        <v>4171</v>
      </c>
      <c r="N43" s="35">
        <v>11660.9</v>
      </c>
      <c r="O43" s="35">
        <v>4340</v>
      </c>
      <c r="P43" s="35">
        <v>25010</v>
      </c>
      <c r="Q43" s="35"/>
      <c r="R43" s="35"/>
      <c r="S43" s="35">
        <v>112440</v>
      </c>
    </row>
    <row r="44" spans="1:19" s="2" customFormat="1" ht="12.75">
      <c r="A44" s="3">
        <v>1988</v>
      </c>
      <c r="B44" s="35">
        <v>3311</v>
      </c>
      <c r="C44" s="35">
        <v>3610</v>
      </c>
      <c r="D44" s="35">
        <v>2660</v>
      </c>
      <c r="E44" s="35">
        <v>2420</v>
      </c>
      <c r="F44" s="35">
        <v>21521.4</v>
      </c>
      <c r="G44" s="35"/>
      <c r="H44" s="35">
        <v>3657</v>
      </c>
      <c r="I44" s="35">
        <v>1099.3</v>
      </c>
      <c r="J44" s="35">
        <v>22103.4</v>
      </c>
      <c r="K44" s="35">
        <v>174.2</v>
      </c>
      <c r="L44" s="35">
        <v>5880</v>
      </c>
      <c r="M44" s="35">
        <v>4280</v>
      </c>
      <c r="N44" s="35">
        <v>12123.1</v>
      </c>
      <c r="O44" s="35">
        <v>4410</v>
      </c>
      <c r="P44" s="35">
        <v>25850</v>
      </c>
      <c r="Q44" s="35"/>
      <c r="R44" s="35"/>
      <c r="S44" s="35">
        <v>114968</v>
      </c>
    </row>
    <row r="45" spans="1:19" s="2" customFormat="1" ht="12.75">
      <c r="A45" s="3">
        <v>1989</v>
      </c>
      <c r="B45" s="35">
        <v>3342</v>
      </c>
      <c r="C45" s="35">
        <v>3670</v>
      </c>
      <c r="D45" s="35">
        <v>2610</v>
      </c>
      <c r="E45" s="35">
        <v>2494</v>
      </c>
      <c r="F45" s="35">
        <v>21842.1</v>
      </c>
      <c r="G45" s="35">
        <v>37506.973032761</v>
      </c>
      <c r="H45" s="35">
        <v>3671</v>
      </c>
      <c r="I45" s="35">
        <v>1098.5</v>
      </c>
      <c r="J45" s="35">
        <v>22254.7</v>
      </c>
      <c r="K45" s="35">
        <v>181.2</v>
      </c>
      <c r="L45" s="35">
        <v>5990</v>
      </c>
      <c r="M45" s="35">
        <v>4377</v>
      </c>
      <c r="N45" s="35">
        <v>12557.5</v>
      </c>
      <c r="O45" s="35">
        <v>4480</v>
      </c>
      <c r="P45" s="35">
        <v>26510</v>
      </c>
      <c r="Q45" s="35"/>
      <c r="R45" s="35"/>
      <c r="S45" s="35">
        <v>117342</v>
      </c>
    </row>
    <row r="46" spans="1:19" s="2" customFormat="1" ht="12.75">
      <c r="A46" s="3">
        <v>1990</v>
      </c>
      <c r="B46" s="35">
        <v>3412</v>
      </c>
      <c r="C46" s="35">
        <v>3726</v>
      </c>
      <c r="D46" s="35">
        <v>2638</v>
      </c>
      <c r="E46" s="35">
        <v>2493</v>
      </c>
      <c r="F46" s="35">
        <v>22305</v>
      </c>
      <c r="G46" s="35">
        <v>37404</v>
      </c>
      <c r="H46" s="35">
        <v>3719</v>
      </c>
      <c r="I46" s="35">
        <v>1150.6</v>
      </c>
      <c r="J46" s="35">
        <v>22609.5</v>
      </c>
      <c r="K46" s="35">
        <v>188.9</v>
      </c>
      <c r="L46" s="35">
        <v>6270</v>
      </c>
      <c r="M46" s="35">
        <v>4658</v>
      </c>
      <c r="N46" s="35">
        <v>12869.6</v>
      </c>
      <c r="O46" s="35">
        <v>4513</v>
      </c>
      <c r="P46" s="35">
        <v>26740</v>
      </c>
      <c r="Q46" s="35"/>
      <c r="R46" s="35"/>
      <c r="S46" s="35">
        <v>118793</v>
      </c>
    </row>
    <row r="47" spans="1:19" s="2" customFormat="1" ht="12.75">
      <c r="A47" s="3">
        <v>1991</v>
      </c>
      <c r="B47" s="35">
        <v>3482</v>
      </c>
      <c r="C47" s="35">
        <v>3735</v>
      </c>
      <c r="D47" s="35">
        <v>2612</v>
      </c>
      <c r="E47" s="35">
        <v>2365</v>
      </c>
      <c r="F47" s="35">
        <v>22348</v>
      </c>
      <c r="G47" s="35">
        <v>36920</v>
      </c>
      <c r="H47" s="35">
        <v>3632</v>
      </c>
      <c r="I47" s="35">
        <v>1146.8</v>
      </c>
      <c r="J47" s="35">
        <v>23032.3</v>
      </c>
      <c r="K47" s="35">
        <v>194.1</v>
      </c>
      <c r="L47" s="35">
        <v>6380</v>
      </c>
      <c r="M47" s="35">
        <v>4568</v>
      </c>
      <c r="N47" s="35">
        <v>12970.3</v>
      </c>
      <c r="O47" s="35">
        <v>4447</v>
      </c>
      <c r="P47" s="35">
        <v>26090</v>
      </c>
      <c r="Q47" s="35"/>
      <c r="R47" s="35"/>
      <c r="S47" s="35">
        <v>117718</v>
      </c>
    </row>
    <row r="48" spans="1:19" s="2" customFormat="1" ht="12.75">
      <c r="A48" s="3">
        <v>1992</v>
      </c>
      <c r="B48" s="35">
        <v>3546</v>
      </c>
      <c r="C48" s="35">
        <v>3724</v>
      </c>
      <c r="D48" s="35">
        <v>2613</v>
      </c>
      <c r="E48" s="35">
        <v>2196</v>
      </c>
      <c r="F48" s="35">
        <v>22206</v>
      </c>
      <c r="G48" s="35">
        <v>36870</v>
      </c>
      <c r="H48" s="35">
        <v>3685</v>
      </c>
      <c r="I48" s="35">
        <v>1155</v>
      </c>
      <c r="J48" s="35">
        <v>22919.9</v>
      </c>
      <c r="K48" s="35">
        <v>199</v>
      </c>
      <c r="L48" s="35">
        <v>6550</v>
      </c>
      <c r="M48" s="35">
        <v>4498.1</v>
      </c>
      <c r="N48" s="35">
        <v>12730.6</v>
      </c>
      <c r="O48" s="35">
        <v>4265</v>
      </c>
      <c r="P48" s="35">
        <v>25530</v>
      </c>
      <c r="Q48" s="35"/>
      <c r="R48" s="35"/>
      <c r="S48" s="35">
        <v>118492</v>
      </c>
    </row>
    <row r="49" spans="1:19" s="2" customFormat="1" ht="12.75">
      <c r="A49" s="3">
        <v>1993</v>
      </c>
      <c r="B49" s="35">
        <v>3575</v>
      </c>
      <c r="C49" s="35">
        <v>3698</v>
      </c>
      <c r="D49" s="35">
        <v>2552</v>
      </c>
      <c r="E49" s="35">
        <v>2061</v>
      </c>
      <c r="F49" s="35">
        <v>21984</v>
      </c>
      <c r="G49" s="35">
        <v>36390</v>
      </c>
      <c r="H49" s="35">
        <v>3715.4</v>
      </c>
      <c r="I49" s="35">
        <v>1173.7</v>
      </c>
      <c r="J49" s="35">
        <v>22347.9</v>
      </c>
      <c r="K49" s="35">
        <v>202.5</v>
      </c>
      <c r="L49" s="35">
        <v>6570</v>
      </c>
      <c r="M49" s="35">
        <v>4418.2</v>
      </c>
      <c r="N49" s="35">
        <v>12197.2</v>
      </c>
      <c r="O49" s="35">
        <v>4028</v>
      </c>
      <c r="P49" s="35">
        <v>25120</v>
      </c>
      <c r="Q49" s="35"/>
      <c r="R49" s="35"/>
      <c r="S49" s="35">
        <v>120259</v>
      </c>
    </row>
    <row r="50" spans="1:19" s="2" customFormat="1" ht="12.75">
      <c r="A50" s="3">
        <v>1994</v>
      </c>
      <c r="B50" s="35">
        <v>3709</v>
      </c>
      <c r="C50" s="35">
        <v>3687.1</v>
      </c>
      <c r="D50" s="35">
        <v>2508</v>
      </c>
      <c r="E50" s="35">
        <v>2045</v>
      </c>
      <c r="F50" s="35">
        <v>21986</v>
      </c>
      <c r="G50" s="35">
        <v>35990</v>
      </c>
      <c r="H50" s="35">
        <v>3786.2</v>
      </c>
      <c r="I50" s="35">
        <v>1213</v>
      </c>
      <c r="J50" s="35">
        <v>22016.9</v>
      </c>
      <c r="K50" s="35">
        <v>208.3</v>
      </c>
      <c r="L50" s="35">
        <v>6660</v>
      </c>
      <c r="M50" s="35">
        <v>4408.8</v>
      </c>
      <c r="N50" s="35">
        <v>12169.5</v>
      </c>
      <c r="O50" s="35">
        <v>3992</v>
      </c>
      <c r="P50" s="35">
        <v>25320</v>
      </c>
      <c r="Q50" s="35"/>
      <c r="R50" s="35"/>
      <c r="S50" s="35">
        <v>123060</v>
      </c>
    </row>
    <row r="51" spans="1:19" s="2" customFormat="1" ht="12.75">
      <c r="A51" s="3">
        <v>1995</v>
      </c>
      <c r="B51" s="35">
        <v>3729</v>
      </c>
      <c r="C51" s="35">
        <v>3715.7</v>
      </c>
      <c r="D51" s="35">
        <v>2565</v>
      </c>
      <c r="E51" s="35">
        <v>2090</v>
      </c>
      <c r="F51" s="35">
        <v>22183</v>
      </c>
      <c r="G51" s="35">
        <v>35780</v>
      </c>
      <c r="H51" s="35">
        <v>3820.5</v>
      </c>
      <c r="I51" s="35">
        <v>1272</v>
      </c>
      <c r="J51" s="35">
        <v>21992.5</v>
      </c>
      <c r="K51" s="35">
        <v>213.7</v>
      </c>
      <c r="L51" s="35">
        <v>6730</v>
      </c>
      <c r="M51" s="35">
        <v>4381.6</v>
      </c>
      <c r="N51" s="35">
        <v>12461.1</v>
      </c>
      <c r="O51" s="35">
        <v>4056</v>
      </c>
      <c r="P51" s="35">
        <v>25600</v>
      </c>
      <c r="Q51" s="35"/>
      <c r="R51" s="35"/>
      <c r="S51" s="35">
        <v>124900</v>
      </c>
    </row>
    <row r="52" spans="1:19" s="2" customFormat="1" ht="12.75">
      <c r="A52" s="3">
        <v>1996</v>
      </c>
      <c r="B52" s="35">
        <v>3679</v>
      </c>
      <c r="C52" s="35">
        <v>3738.1</v>
      </c>
      <c r="D52" s="35">
        <v>2593</v>
      </c>
      <c r="E52" s="35">
        <v>2119</v>
      </c>
      <c r="F52" s="35">
        <v>22288</v>
      </c>
      <c r="G52" s="35">
        <v>35640</v>
      </c>
      <c r="H52" s="35">
        <v>3868.3</v>
      </c>
      <c r="I52" s="35">
        <v>1319.2</v>
      </c>
      <c r="J52" s="35">
        <v>22130.3</v>
      </c>
      <c r="K52" s="35">
        <v>219.2</v>
      </c>
      <c r="L52" s="35">
        <v>6950</v>
      </c>
      <c r="M52" s="35">
        <v>4409.1</v>
      </c>
      <c r="N52" s="35">
        <v>12775.3</v>
      </c>
      <c r="O52" s="35">
        <v>4019</v>
      </c>
      <c r="P52" s="35">
        <v>25850</v>
      </c>
      <c r="Q52" s="35"/>
      <c r="R52" s="35"/>
      <c r="S52" s="35">
        <v>126708</v>
      </c>
    </row>
    <row r="53" spans="1:19" s="2" customFormat="1" ht="12.75">
      <c r="A53" s="3">
        <v>1997</v>
      </c>
      <c r="B53" s="35">
        <v>3684</v>
      </c>
      <c r="C53" s="35">
        <v>3762.2</v>
      </c>
      <c r="D53" s="35">
        <v>2649</v>
      </c>
      <c r="E53" s="35">
        <v>2162</v>
      </c>
      <c r="F53" s="35">
        <v>22439</v>
      </c>
      <c r="G53" s="35">
        <v>35510</v>
      </c>
      <c r="H53" s="35">
        <v>3853.3</v>
      </c>
      <c r="I53" s="35">
        <v>1371.6</v>
      </c>
      <c r="J53" s="35">
        <v>22214.7</v>
      </c>
      <c r="K53" s="35">
        <v>225.9</v>
      </c>
      <c r="L53" s="35">
        <v>7160</v>
      </c>
      <c r="M53" s="35">
        <v>4491</v>
      </c>
      <c r="N53" s="35">
        <v>13200.6</v>
      </c>
      <c r="O53" s="35">
        <v>3973</v>
      </c>
      <c r="P53" s="35">
        <v>26290</v>
      </c>
      <c r="Q53" s="35"/>
      <c r="R53" s="35"/>
      <c r="S53" s="35">
        <v>129558</v>
      </c>
    </row>
    <row r="54" spans="1:19" s="2" customFormat="1" ht="12.75">
      <c r="A54" s="3">
        <v>1998</v>
      </c>
      <c r="B54" s="35">
        <v>3689</v>
      </c>
      <c r="C54" s="35">
        <v>3810.6</v>
      </c>
      <c r="D54" s="35">
        <v>2659</v>
      </c>
      <c r="E54" s="35">
        <v>2213</v>
      </c>
      <c r="F54" s="35">
        <v>22803</v>
      </c>
      <c r="G54" s="35">
        <v>36060</v>
      </c>
      <c r="H54" s="35">
        <v>3967.2</v>
      </c>
      <c r="I54" s="35">
        <v>1486.8</v>
      </c>
      <c r="J54" s="35">
        <v>22447.8</v>
      </c>
      <c r="K54" s="35">
        <v>236</v>
      </c>
      <c r="L54" s="35">
        <v>7310</v>
      </c>
      <c r="M54" s="35">
        <v>4826.3</v>
      </c>
      <c r="N54" s="35">
        <v>13741.7</v>
      </c>
      <c r="O54" s="35">
        <v>4034</v>
      </c>
      <c r="P54" s="35">
        <v>26600</v>
      </c>
      <c r="Q54" s="35"/>
      <c r="R54" s="35"/>
      <c r="S54" s="35">
        <v>131463</v>
      </c>
    </row>
    <row r="55" spans="1:19" s="2" customFormat="1" ht="12.75">
      <c r="A55" s="3">
        <v>1999</v>
      </c>
      <c r="B55" s="35">
        <v>3730</v>
      </c>
      <c r="C55" s="35">
        <v>3858</v>
      </c>
      <c r="D55" s="35">
        <v>2672</v>
      </c>
      <c r="E55" s="35">
        <v>2287</v>
      </c>
      <c r="F55" s="35">
        <v>23318</v>
      </c>
      <c r="G55" s="35">
        <v>36360</v>
      </c>
      <c r="H55" s="35">
        <v>3939.8</v>
      </c>
      <c r="I55" s="35">
        <v>1583.4</v>
      </c>
      <c r="J55" s="35">
        <v>22696.9</v>
      </c>
      <c r="K55" s="35">
        <v>247.8</v>
      </c>
      <c r="L55" s="35">
        <v>7580</v>
      </c>
      <c r="M55" s="35">
        <v>4892.4</v>
      </c>
      <c r="N55" s="35">
        <v>14498.7</v>
      </c>
      <c r="O55" s="35">
        <v>4117</v>
      </c>
      <c r="P55" s="35">
        <v>26890</v>
      </c>
      <c r="Q55" s="35"/>
      <c r="R55" s="35"/>
      <c r="S55" s="35">
        <v>133488</v>
      </c>
    </row>
    <row r="56" spans="1:19" s="2" customFormat="1" ht="12.75">
      <c r="A56" s="3">
        <v>2000</v>
      </c>
      <c r="B56" s="35">
        <v>3743</v>
      </c>
      <c r="C56" s="35">
        <v>3928</v>
      </c>
      <c r="D56" s="35">
        <v>2692</v>
      </c>
      <c r="E56" s="35">
        <v>2326.2</v>
      </c>
      <c r="F56" s="35">
        <v>23916</v>
      </c>
      <c r="G56" s="35">
        <v>36540</v>
      </c>
      <c r="H56" s="35">
        <v>3946.3</v>
      </c>
      <c r="I56" s="35">
        <v>1664</v>
      </c>
      <c r="J56" s="35">
        <v>23128.4</v>
      </c>
      <c r="K56" s="35">
        <v>261.8</v>
      </c>
      <c r="L56" s="35">
        <v>7900</v>
      </c>
      <c r="M56" s="35">
        <v>4996.5</v>
      </c>
      <c r="N56" s="35">
        <v>15288.2</v>
      </c>
      <c r="O56" s="35">
        <v>4229</v>
      </c>
      <c r="P56" s="35">
        <v>27200</v>
      </c>
      <c r="Q56" s="35"/>
      <c r="R56" s="35"/>
      <c r="S56" s="35">
        <v>136891</v>
      </c>
    </row>
    <row r="57" spans="1:19" s="2" customFormat="1" ht="12.75">
      <c r="A57" s="3">
        <v>2001</v>
      </c>
      <c r="B57" s="35">
        <v>3763</v>
      </c>
      <c r="C57" s="35">
        <v>3974</v>
      </c>
      <c r="D57" s="35">
        <v>2698</v>
      </c>
      <c r="E57" s="35">
        <v>2359.1</v>
      </c>
      <c r="F57" s="35">
        <v>24368</v>
      </c>
      <c r="G57" s="35">
        <v>36590</v>
      </c>
      <c r="H57" s="35">
        <v>3917.5</v>
      </c>
      <c r="I57" s="35">
        <v>1710</v>
      </c>
      <c r="J57" s="35">
        <v>23566.2</v>
      </c>
      <c r="K57" s="35">
        <v>276.7</v>
      </c>
      <c r="L57" s="35">
        <v>8090</v>
      </c>
      <c r="M57" s="35">
        <v>5063.7</v>
      </c>
      <c r="N57" s="35">
        <v>15855.4</v>
      </c>
      <c r="O57" s="35">
        <v>4303</v>
      </c>
      <c r="P57" s="35">
        <v>27400</v>
      </c>
      <c r="Q57" s="35"/>
      <c r="R57" s="35"/>
      <c r="S57" s="35">
        <v>136933</v>
      </c>
    </row>
    <row r="58" spans="1:19" s="2" customFormat="1" ht="12.75">
      <c r="A58" s="3">
        <v>2002</v>
      </c>
      <c r="B58" s="35">
        <v>3748.06066993976</v>
      </c>
      <c r="C58" s="35">
        <v>3969</v>
      </c>
      <c r="D58" s="35">
        <v>2686</v>
      </c>
      <c r="E58" s="35">
        <v>2363.3</v>
      </c>
      <c r="F58" s="35">
        <v>24556</v>
      </c>
      <c r="G58" s="35">
        <v>36364.3157460947</v>
      </c>
      <c r="H58" s="35">
        <v>3949</v>
      </c>
      <c r="I58" s="35">
        <v>1742.6</v>
      </c>
      <c r="J58" s="35">
        <v>23887.4</v>
      </c>
      <c r="K58" s="35">
        <v>285.3</v>
      </c>
      <c r="L58" s="35">
        <v>8178.1837485775</v>
      </c>
      <c r="M58" s="35">
        <v>5076.5</v>
      </c>
      <c r="N58" s="35">
        <v>16166.6</v>
      </c>
      <c r="O58" s="35">
        <v>4308</v>
      </c>
      <c r="P58" s="35">
        <v>27589.831433026</v>
      </c>
      <c r="Q58" s="35"/>
      <c r="R58" s="35"/>
      <c r="S58" s="35">
        <v>136485</v>
      </c>
    </row>
    <row r="59" spans="1:19" s="2" customFormat="1" ht="12.75">
      <c r="A59" s="3">
        <v>2003</v>
      </c>
      <c r="B59" s="35">
        <v>3750.53652633902</v>
      </c>
      <c r="C59" s="35">
        <v>3961.06199996031</v>
      </c>
      <c r="D59" s="35">
        <v>2672.02029473608</v>
      </c>
      <c r="E59" s="35">
        <v>2361.2430663955</v>
      </c>
      <c r="F59" s="35">
        <v>24523.5064512766</v>
      </c>
      <c r="G59" s="35">
        <v>35807.4471113935</v>
      </c>
      <c r="H59" s="35">
        <v>3980.69115713907</v>
      </c>
      <c r="I59" s="35">
        <v>1758.2834</v>
      </c>
      <c r="J59" s="35">
        <v>24132.870706403</v>
      </c>
      <c r="K59" s="35">
        <v>288.051308073126</v>
      </c>
      <c r="L59" s="35">
        <v>8101.511936757</v>
      </c>
      <c r="M59" s="35">
        <v>5034.94055615408</v>
      </c>
      <c r="N59" s="35">
        <v>16580.46496</v>
      </c>
      <c r="O59" s="35">
        <v>4305.43703992296</v>
      </c>
      <c r="P59" s="35">
        <v>27831.6844615112</v>
      </c>
      <c r="Q59" s="35"/>
      <c r="R59" s="35"/>
      <c r="S59" s="35">
        <v>137713.365</v>
      </c>
    </row>
    <row r="60" spans="1:15" s="2" customFormat="1" ht="12.75">
      <c r="A60" s="53"/>
      <c r="B60" s="35"/>
      <c r="C60" s="35"/>
      <c r="D60" s="35"/>
      <c r="E60" s="35"/>
      <c r="F60" s="35"/>
      <c r="G60" s="35"/>
      <c r="H60" s="35"/>
      <c r="I60" s="35"/>
      <c r="J60" s="35"/>
      <c r="K60" s="35"/>
      <c r="L60" s="35"/>
      <c r="M60" s="35"/>
      <c r="N60" s="35"/>
      <c r="O60" s="35"/>
    </row>
    <row r="61" spans="1:15" s="2" customFormat="1" ht="12.75">
      <c r="A61" s="53"/>
      <c r="B61" s="55"/>
      <c r="C61" s="55"/>
      <c r="D61" s="55"/>
      <c r="E61" s="55"/>
      <c r="F61" s="55"/>
      <c r="G61" s="55"/>
      <c r="H61" s="55"/>
      <c r="I61" s="58"/>
      <c r="J61" s="55"/>
      <c r="K61" s="55"/>
      <c r="L61" s="55"/>
      <c r="M61" s="55"/>
      <c r="N61" s="55"/>
      <c r="O61" s="55"/>
    </row>
    <row r="62" spans="1:15" s="2" customFormat="1" ht="12.75">
      <c r="A62" s="2" t="s">
        <v>922</v>
      </c>
      <c r="B62" s="58"/>
      <c r="C62" s="58"/>
      <c r="D62" s="58"/>
      <c r="E62" s="58"/>
      <c r="F62" s="58"/>
      <c r="G62" s="58"/>
      <c r="H62" s="58"/>
      <c r="I62" s="58"/>
      <c r="J62" s="58"/>
      <c r="K62" s="58"/>
      <c r="L62" s="58"/>
      <c r="M62" s="58"/>
      <c r="N62" s="58"/>
      <c r="O62" s="58"/>
    </row>
  </sheetData>
  <printOptions/>
  <pageMargins left="0.7875" right="0.7875" top="0.7875" bottom="0.7875" header="0.5" footer="0.5"/>
  <pageSetup fitToHeight="0" horizontalDpi="300" verticalDpi="300" orientation="portrait" paperSize="9" r:id="rId1"/>
</worksheet>
</file>

<file path=xl/worksheets/sheet39.xml><?xml version="1.0" encoding="utf-8"?>
<worksheet xmlns="http://schemas.openxmlformats.org/spreadsheetml/2006/main" xmlns:r="http://schemas.openxmlformats.org/officeDocument/2006/relationships">
  <dimension ref="A1:I62"/>
  <sheetViews>
    <sheetView workbookViewId="0" topLeftCell="A1">
      <pane xSplit="1" ySplit="5" topLeftCell="B28" activePane="bottomRight" state="frozen"/>
      <selection pane="topLeft" activeCell="N12" sqref="N12"/>
      <selection pane="topRight" activeCell="N12" sqref="N12"/>
      <selection pane="bottomLeft" activeCell="N12" sqref="N12"/>
      <selection pane="bottomRight" activeCell="N12" sqref="N12"/>
    </sheetView>
  </sheetViews>
  <sheetFormatPr defaultColWidth="9.00390625" defaultRowHeight="12.75"/>
  <cols>
    <col min="1" max="16384" width="9.00390625" style="1" customWidth="1"/>
  </cols>
  <sheetData>
    <row r="1" spans="1:3" s="2" customFormat="1" ht="12.75">
      <c r="A1" s="53" t="s">
        <v>923</v>
      </c>
      <c r="B1" s="35"/>
      <c r="C1" s="35"/>
    </row>
    <row r="2" spans="1:3" s="2" customFormat="1" ht="12.75">
      <c r="A2" s="53" t="s">
        <v>924</v>
      </c>
      <c r="B2" s="35"/>
      <c r="C2" s="35"/>
    </row>
    <row r="3" spans="1:9" s="2" customFormat="1" ht="12.75">
      <c r="A3" s="56"/>
      <c r="B3" s="58" t="s">
        <v>925</v>
      </c>
      <c r="C3" s="58" t="s">
        <v>926</v>
      </c>
      <c r="D3" s="55" t="s">
        <v>927</v>
      </c>
      <c r="E3" s="58" t="s">
        <v>928</v>
      </c>
      <c r="F3" s="58" t="s">
        <v>929</v>
      </c>
      <c r="G3" s="55" t="s">
        <v>930</v>
      </c>
      <c r="H3" s="55" t="s">
        <v>931</v>
      </c>
      <c r="I3" s="55" t="s">
        <v>932</v>
      </c>
    </row>
    <row r="4" spans="1:7" s="2" customFormat="1" ht="12.75">
      <c r="A4" s="56"/>
      <c r="B4" s="58" t="s">
        <v>933</v>
      </c>
      <c r="C4" s="55"/>
      <c r="D4" s="55"/>
      <c r="E4" s="55"/>
      <c r="F4" s="55"/>
      <c r="G4" s="55"/>
    </row>
    <row r="5" spans="1:9" s="2" customFormat="1" ht="12.75">
      <c r="A5" s="56"/>
      <c r="B5" s="57" t="s">
        <v>934</v>
      </c>
      <c r="C5" s="57" t="s">
        <v>935</v>
      </c>
      <c r="D5" s="57" t="s">
        <v>936</v>
      </c>
      <c r="E5" s="57" t="s">
        <v>937</v>
      </c>
      <c r="F5" s="57" t="s">
        <v>938</v>
      </c>
      <c r="G5" s="57" t="s">
        <v>939</v>
      </c>
      <c r="H5" s="57" t="s">
        <v>940</v>
      </c>
      <c r="I5" s="57" t="s">
        <v>941</v>
      </c>
    </row>
    <row r="6" spans="1:3" s="2" customFormat="1" ht="12.75">
      <c r="A6" s="59">
        <v>1950</v>
      </c>
      <c r="B6" s="29"/>
      <c r="C6" s="29"/>
    </row>
    <row r="7" spans="1:3" s="2" customFormat="1" ht="12.75">
      <c r="A7" s="59">
        <v>1951</v>
      </c>
      <c r="B7" s="29"/>
      <c r="C7" s="29"/>
    </row>
    <row r="8" spans="1:3" s="2" customFormat="1" ht="12.75">
      <c r="A8" s="59">
        <v>1952</v>
      </c>
      <c r="B8" s="29"/>
      <c r="C8" s="29"/>
    </row>
    <row r="9" spans="1:3" s="2" customFormat="1" ht="12.75">
      <c r="A9" s="59">
        <v>1953</v>
      </c>
      <c r="B9" s="29"/>
      <c r="C9" s="29"/>
    </row>
    <row r="10" spans="1:3" s="2" customFormat="1" ht="12.75">
      <c r="A10" s="59">
        <v>1954</v>
      </c>
      <c r="B10" s="29"/>
      <c r="C10" s="29"/>
    </row>
    <row r="11" spans="1:3" s="2" customFormat="1" ht="12.75">
      <c r="A11" s="59">
        <v>1955</v>
      </c>
      <c r="B11" s="29"/>
      <c r="C11" s="29"/>
    </row>
    <row r="12" spans="1:3" s="2" customFormat="1" ht="12.75">
      <c r="A12" s="59">
        <v>1956</v>
      </c>
      <c r="B12" s="29"/>
      <c r="C12" s="29"/>
    </row>
    <row r="13" spans="1:3" s="2" customFormat="1" ht="12.75">
      <c r="A13" s="59">
        <v>1957</v>
      </c>
      <c r="B13" s="29"/>
      <c r="C13" s="29"/>
    </row>
    <row r="14" spans="1:3" s="2" customFormat="1" ht="12.75">
      <c r="A14" s="59">
        <v>1958</v>
      </c>
      <c r="B14" s="29"/>
      <c r="C14" s="29"/>
    </row>
    <row r="15" spans="1:3" s="2" customFormat="1" ht="12.75">
      <c r="A15" s="59">
        <v>1959</v>
      </c>
      <c r="B15" s="29"/>
      <c r="C15" s="29"/>
    </row>
    <row r="16" spans="1:6" s="2" customFormat="1" ht="12.75">
      <c r="A16" s="59">
        <v>1960</v>
      </c>
      <c r="B16" s="29"/>
      <c r="C16" s="29">
        <v>628.9152</v>
      </c>
      <c r="E16" s="29">
        <v>1087.493</v>
      </c>
      <c r="F16" s="29">
        <v>1340.868</v>
      </c>
    </row>
    <row r="17" spans="1:6" s="2" customFormat="1" ht="12.75">
      <c r="A17" s="59">
        <v>1961</v>
      </c>
      <c r="B17" s="29"/>
      <c r="C17" s="29">
        <v>640.2528</v>
      </c>
      <c r="E17" s="29">
        <v>1109.432</v>
      </c>
      <c r="F17" s="29">
        <v>1364.065</v>
      </c>
    </row>
    <row r="18" spans="1:6" s="2" customFormat="1" ht="12.75">
      <c r="A18" s="59">
        <v>1962</v>
      </c>
      <c r="B18" s="29"/>
      <c r="C18" s="29">
        <v>652.1638</v>
      </c>
      <c r="E18" s="29">
        <v>1131.751</v>
      </c>
      <c r="F18" s="29">
        <v>1387.645</v>
      </c>
    </row>
    <row r="19" spans="1:6" s="2" customFormat="1" ht="12.75">
      <c r="A19" s="59">
        <v>1963</v>
      </c>
      <c r="B19" s="29"/>
      <c r="C19" s="29">
        <v>664.7074</v>
      </c>
      <c r="E19" s="29">
        <v>1154.458</v>
      </c>
      <c r="F19" s="29">
        <v>1411.323</v>
      </c>
    </row>
    <row r="20" spans="1:6" s="2" customFormat="1" ht="12.75">
      <c r="A20" s="59">
        <v>1964</v>
      </c>
      <c r="B20" s="29"/>
      <c r="C20" s="29">
        <v>677.3171</v>
      </c>
      <c r="E20" s="29">
        <v>1177.557</v>
      </c>
      <c r="F20" s="29">
        <v>1435.682</v>
      </c>
    </row>
    <row r="21" spans="1:6" s="2" customFormat="1" ht="12.75">
      <c r="A21" s="59">
        <v>1965</v>
      </c>
      <c r="B21" s="29"/>
      <c r="C21" s="29">
        <v>690.0395</v>
      </c>
      <c r="E21" s="29">
        <v>1201.057</v>
      </c>
      <c r="F21" s="29">
        <v>1460.441</v>
      </c>
    </row>
    <row r="22" spans="1:6" s="2" customFormat="1" ht="12.75">
      <c r="A22" s="59">
        <v>1966</v>
      </c>
      <c r="B22" s="29"/>
      <c r="C22" s="29">
        <v>702.6265</v>
      </c>
      <c r="E22" s="29">
        <v>1220.881</v>
      </c>
      <c r="F22" s="29">
        <v>1482</v>
      </c>
    </row>
    <row r="23" spans="1:6" s="2" customFormat="1" ht="12.75">
      <c r="A23" s="59">
        <v>1967</v>
      </c>
      <c r="B23" s="29"/>
      <c r="C23" s="29">
        <v>715.2923</v>
      </c>
      <c r="E23" s="29">
        <v>1240.969</v>
      </c>
      <c r="F23" s="29">
        <v>1503.856</v>
      </c>
    </row>
    <row r="24" spans="1:6" s="2" customFormat="1" ht="12.75">
      <c r="A24" s="59">
        <v>1968</v>
      </c>
      <c r="B24" s="29"/>
      <c r="C24" s="29">
        <v>727.7929</v>
      </c>
      <c r="E24" s="29">
        <v>1261.325</v>
      </c>
      <c r="F24" s="29">
        <v>1525.708</v>
      </c>
    </row>
    <row r="25" spans="1:6" s="2" customFormat="1" ht="12.75">
      <c r="A25" s="59">
        <v>1969</v>
      </c>
      <c r="B25" s="29"/>
      <c r="C25" s="29">
        <v>740.4682</v>
      </c>
      <c r="E25" s="29">
        <v>1281.951</v>
      </c>
      <c r="F25" s="29">
        <v>1548.17</v>
      </c>
    </row>
    <row r="26" spans="1:7" s="2" customFormat="1" ht="12.75">
      <c r="A26" s="59">
        <v>1970</v>
      </c>
      <c r="B26" s="29"/>
      <c r="C26" s="29">
        <v>753.0705</v>
      </c>
      <c r="D26" s="29">
        <v>5000.19355522205</v>
      </c>
      <c r="E26" s="29">
        <v>1302.851</v>
      </c>
      <c r="F26" s="29">
        <v>1570.942</v>
      </c>
      <c r="G26" s="29">
        <v>15661.0238096403</v>
      </c>
    </row>
    <row r="27" spans="1:7" s="2" customFormat="1" ht="12.75">
      <c r="A27" s="59">
        <v>1971</v>
      </c>
      <c r="B27" s="29"/>
      <c r="C27" s="29">
        <v>761.2909</v>
      </c>
      <c r="D27" s="29">
        <v>5002.32792407623</v>
      </c>
      <c r="E27" s="29">
        <v>1316.28</v>
      </c>
      <c r="F27" s="29">
        <v>1598.719</v>
      </c>
      <c r="G27" s="29">
        <v>15974.2442858331</v>
      </c>
    </row>
    <row r="28" spans="1:7" s="2" customFormat="1" ht="12.75">
      <c r="A28" s="59">
        <v>1972</v>
      </c>
      <c r="B28" s="29"/>
      <c r="C28" s="29">
        <v>769.4618</v>
      </c>
      <c r="D28" s="29">
        <v>5003.45565795326</v>
      </c>
      <c r="E28" s="29">
        <v>1329.842</v>
      </c>
      <c r="F28" s="29">
        <v>1624.677</v>
      </c>
      <c r="G28" s="29">
        <v>16389.5746372647</v>
      </c>
    </row>
    <row r="29" spans="1:7" s="2" customFormat="1" ht="12.75">
      <c r="A29" s="59">
        <v>1973</v>
      </c>
      <c r="B29" s="29"/>
      <c r="C29" s="29">
        <v>777.3954</v>
      </c>
      <c r="D29" s="29">
        <v>5011.23957407098</v>
      </c>
      <c r="E29" s="29">
        <v>1343.538</v>
      </c>
      <c r="F29" s="29">
        <v>1648.785</v>
      </c>
      <c r="G29" s="29">
        <v>16766.5348539218</v>
      </c>
    </row>
    <row r="30" spans="1:7" s="2" customFormat="1" ht="12.75">
      <c r="A30" s="59">
        <v>1974</v>
      </c>
      <c r="B30" s="29"/>
      <c r="C30" s="29">
        <v>784.7876</v>
      </c>
      <c r="D30" s="29">
        <v>5014.10669640671</v>
      </c>
      <c r="E30" s="29">
        <v>1357.37</v>
      </c>
      <c r="F30" s="29">
        <v>1672.032</v>
      </c>
      <c r="G30" s="29">
        <v>17101.8655510003</v>
      </c>
    </row>
    <row r="31" spans="1:7" s="2" customFormat="1" ht="12.75">
      <c r="A31" s="59">
        <v>1975</v>
      </c>
      <c r="B31" s="29">
        <v>5020</v>
      </c>
      <c r="C31" s="29">
        <v>791.6096</v>
      </c>
      <c r="D31" s="29">
        <v>5029.78778615312</v>
      </c>
      <c r="E31" s="29">
        <v>1371.586</v>
      </c>
      <c r="F31" s="29">
        <v>1694.917</v>
      </c>
      <c r="G31" s="29">
        <v>17392.5972653673</v>
      </c>
    </row>
    <row r="32" spans="1:7" s="2" customFormat="1" ht="12.75">
      <c r="A32" s="59">
        <v>1976</v>
      </c>
      <c r="B32" s="29">
        <v>5031</v>
      </c>
      <c r="C32" s="29">
        <v>797.6029</v>
      </c>
      <c r="D32" s="29">
        <v>5041.89816549619</v>
      </c>
      <c r="E32" s="29">
        <v>1381.882</v>
      </c>
      <c r="F32" s="29">
        <v>1717.431</v>
      </c>
      <c r="G32" s="29">
        <v>17444.7750571634</v>
      </c>
    </row>
    <row r="33" spans="1:7" s="2" customFormat="1" ht="12.75">
      <c r="A33" s="59">
        <v>1977</v>
      </c>
      <c r="B33" s="29">
        <v>5042</v>
      </c>
      <c r="C33" s="29">
        <v>802.8426</v>
      </c>
      <c r="D33" s="29">
        <v>5050.07146288043</v>
      </c>
      <c r="E33" s="29">
        <v>1392.251</v>
      </c>
      <c r="F33" s="29">
        <v>1739.568</v>
      </c>
      <c r="G33" s="29">
        <v>17671.5571329065</v>
      </c>
    </row>
    <row r="34" spans="1:7" s="2" customFormat="1" ht="12.75">
      <c r="A34" s="59">
        <v>1978</v>
      </c>
      <c r="B34" s="29">
        <v>5070</v>
      </c>
      <c r="C34" s="29">
        <v>807.6541</v>
      </c>
      <c r="D34" s="29">
        <v>5050.88107642016</v>
      </c>
      <c r="E34" s="29">
        <v>1402.692</v>
      </c>
      <c r="F34" s="29">
        <v>1760.797</v>
      </c>
      <c r="G34" s="29">
        <v>17742.2433614381</v>
      </c>
    </row>
    <row r="35" spans="1:7" s="2" customFormat="1" ht="12.75">
      <c r="A35" s="59">
        <v>1979</v>
      </c>
      <c r="B35" s="29">
        <v>5097</v>
      </c>
      <c r="C35" s="29">
        <v>812.5851</v>
      </c>
      <c r="D35" s="29">
        <v>5046.89491787138</v>
      </c>
      <c r="E35" s="29">
        <v>1413.205</v>
      </c>
      <c r="F35" s="29">
        <v>1779.533</v>
      </c>
      <c r="G35" s="29">
        <v>17884.1813083296</v>
      </c>
    </row>
    <row r="36" spans="1:7" s="2" customFormat="1" ht="12.75">
      <c r="A36" s="59">
        <v>1980</v>
      </c>
      <c r="B36" s="29">
        <v>5110</v>
      </c>
      <c r="C36" s="29">
        <v>817.9626</v>
      </c>
      <c r="D36" s="29">
        <v>5033.72520102315</v>
      </c>
      <c r="E36" s="29">
        <v>1424.386</v>
      </c>
      <c r="F36" s="29">
        <v>1796.262</v>
      </c>
      <c r="G36" s="29">
        <v>17937.8338522546</v>
      </c>
    </row>
    <row r="37" spans="1:7" s="2" customFormat="1" ht="12.75">
      <c r="A37" s="59">
        <v>1981</v>
      </c>
      <c r="B37" s="29">
        <v>5118</v>
      </c>
      <c r="C37" s="29">
        <v>822.7152</v>
      </c>
      <c r="D37" s="29">
        <v>5013.70266252285</v>
      </c>
      <c r="E37" s="29">
        <v>1429.202</v>
      </c>
      <c r="F37" s="29">
        <v>1803.012</v>
      </c>
      <c r="G37" s="29">
        <v>17801.7352734178</v>
      </c>
    </row>
    <row r="38" spans="1:7" s="2" customFormat="1" ht="12.75">
      <c r="A38" s="59">
        <v>1982</v>
      </c>
      <c r="B38" s="29">
        <v>5129</v>
      </c>
      <c r="C38" s="29">
        <v>826.7462</v>
      </c>
      <c r="D38" s="29">
        <v>4987.20564403361</v>
      </c>
      <c r="E38" s="29">
        <v>1433.718</v>
      </c>
      <c r="F38" s="29">
        <v>1811.814</v>
      </c>
      <c r="G38" s="29">
        <v>17665.1584766335</v>
      </c>
    </row>
    <row r="39" spans="1:7" s="2" customFormat="1" ht="12.75">
      <c r="A39" s="59">
        <v>1983</v>
      </c>
      <c r="B39" s="29">
        <v>5144</v>
      </c>
      <c r="C39" s="29">
        <v>831.459</v>
      </c>
      <c r="D39" s="29">
        <v>4956.43191578671</v>
      </c>
      <c r="E39" s="29">
        <v>1439.004</v>
      </c>
      <c r="F39" s="29">
        <v>1822.655</v>
      </c>
      <c r="G39" s="29">
        <v>17533.3532849979</v>
      </c>
    </row>
    <row r="40" spans="1:7" s="2" customFormat="1" ht="12.75">
      <c r="A40" s="59">
        <v>1984</v>
      </c>
      <c r="B40" s="29">
        <v>5180</v>
      </c>
      <c r="C40" s="29">
        <v>835.6019</v>
      </c>
      <c r="D40" s="29">
        <v>4937.1085944776</v>
      </c>
      <c r="E40" s="29">
        <v>1443.431</v>
      </c>
      <c r="F40" s="29">
        <v>1833.957</v>
      </c>
      <c r="G40" s="29">
        <v>17586.1116198575</v>
      </c>
    </row>
    <row r="41" spans="1:7" s="2" customFormat="1" ht="12.75">
      <c r="A41" s="59">
        <v>1985</v>
      </c>
      <c r="B41" s="29">
        <v>5208</v>
      </c>
      <c r="C41" s="29">
        <v>839.7268</v>
      </c>
      <c r="D41" s="29">
        <v>4927.44693382305</v>
      </c>
      <c r="E41" s="29">
        <v>1448.627</v>
      </c>
      <c r="F41" s="29">
        <v>1846.236</v>
      </c>
      <c r="G41" s="29">
        <v>17726.8005128163</v>
      </c>
    </row>
    <row r="42" spans="1:7" s="2" customFormat="1" ht="12.75">
      <c r="A42" s="59">
        <v>1986</v>
      </c>
      <c r="B42" s="29">
        <v>5225</v>
      </c>
      <c r="C42" s="29">
        <v>844.228</v>
      </c>
      <c r="D42" s="29">
        <v>4932.27776415032</v>
      </c>
      <c r="E42" s="29">
        <v>1453.227</v>
      </c>
      <c r="F42" s="29">
        <v>1860.006</v>
      </c>
      <c r="G42" s="29">
        <v>17779.5588476759</v>
      </c>
    </row>
    <row r="43" spans="1:7" s="2" customFormat="1" ht="12.75">
      <c r="A43" s="59">
        <v>1987</v>
      </c>
      <c r="B43" s="29">
        <v>5243</v>
      </c>
      <c r="C43" s="29">
        <v>849.4096</v>
      </c>
      <c r="D43" s="29">
        <v>4912.95444284121</v>
      </c>
      <c r="E43" s="29">
        <v>1458.07</v>
      </c>
      <c r="F43" s="29">
        <v>1875.258</v>
      </c>
      <c r="G43" s="29">
        <v>17726.8005128163</v>
      </c>
    </row>
    <row r="44" spans="1:7" s="2" customFormat="1" ht="12.75">
      <c r="A44" s="59">
        <v>1988</v>
      </c>
      <c r="B44" s="29">
        <v>5251</v>
      </c>
      <c r="C44" s="29">
        <v>853.4768</v>
      </c>
      <c r="D44" s="29">
        <v>4864.64613956844</v>
      </c>
      <c r="E44" s="29">
        <v>1463.131</v>
      </c>
      <c r="F44" s="29">
        <v>1890.945</v>
      </c>
      <c r="G44" s="29">
        <v>17603.6977314773</v>
      </c>
    </row>
    <row r="45" spans="1:9" s="2" customFormat="1" ht="12.75">
      <c r="A45" s="59">
        <v>1989</v>
      </c>
      <c r="B45" s="29">
        <v>5245</v>
      </c>
      <c r="C45" s="29">
        <v>855.1872</v>
      </c>
      <c r="D45" s="29">
        <v>4830.8303272775</v>
      </c>
      <c r="E45" s="29">
        <v>1467.88</v>
      </c>
      <c r="F45" s="29">
        <v>1906.032</v>
      </c>
      <c r="G45" s="29">
        <v>17586.1116198575</v>
      </c>
      <c r="H45" s="29">
        <v>2666.43714907178</v>
      </c>
      <c r="I45" s="29">
        <v>938.626957330852</v>
      </c>
    </row>
    <row r="46" spans="1:9" s="2" customFormat="1" ht="12.75">
      <c r="A46" s="59">
        <v>1990</v>
      </c>
      <c r="B46" s="29">
        <v>4995</v>
      </c>
      <c r="C46" s="29">
        <v>854.3205</v>
      </c>
      <c r="D46" s="29">
        <v>4740.43654489408</v>
      </c>
      <c r="E46" s="29">
        <v>1456.867</v>
      </c>
      <c r="F46" s="29">
        <v>1905.579</v>
      </c>
      <c r="G46" s="29">
        <v>16839.5050624804</v>
      </c>
      <c r="H46" s="29">
        <v>2645.08857301836</v>
      </c>
      <c r="I46" s="29">
        <v>902.323727236475</v>
      </c>
    </row>
    <row r="47" spans="1:9" s="2" customFormat="1" ht="12.75">
      <c r="A47" s="59">
        <v>1991</v>
      </c>
      <c r="B47" s="29">
        <v>4817</v>
      </c>
      <c r="C47" s="29">
        <v>850.4328</v>
      </c>
      <c r="D47" s="29">
        <v>4443.11405522398</v>
      </c>
      <c r="E47" s="29">
        <v>1450.524</v>
      </c>
      <c r="F47" s="29">
        <v>1907.56</v>
      </c>
      <c r="G47" s="29">
        <v>15853.1320878133</v>
      </c>
      <c r="H47" s="29">
        <v>2434.8050988922</v>
      </c>
      <c r="I47" s="29">
        <v>832.196995879304</v>
      </c>
    </row>
    <row r="48" spans="1:9" s="2" customFormat="1" ht="12.75">
      <c r="A48" s="59">
        <v>1992</v>
      </c>
      <c r="B48" s="29">
        <v>4677</v>
      </c>
      <c r="C48" s="29">
        <v>835.6383</v>
      </c>
      <c r="D48" s="29">
        <v>4026</v>
      </c>
      <c r="E48" s="29">
        <v>1432.598</v>
      </c>
      <c r="F48" s="29">
        <v>1904.76</v>
      </c>
      <c r="G48" s="29">
        <v>15181</v>
      </c>
      <c r="H48" s="29">
        <v>2149.16115129749</v>
      </c>
      <c r="I48" s="29">
        <v>777.047826664895</v>
      </c>
    </row>
    <row r="49" spans="1:9" s="2" customFormat="1" ht="12.75">
      <c r="A49" s="59">
        <v>1993</v>
      </c>
      <c r="B49" s="29">
        <v>4802.6</v>
      </c>
      <c r="C49" s="29">
        <v>814.6782</v>
      </c>
      <c r="D49" s="29">
        <v>3770</v>
      </c>
      <c r="E49" s="29">
        <v>1405.75</v>
      </c>
      <c r="F49" s="29">
        <v>1894.904</v>
      </c>
      <c r="G49" s="29">
        <v>14894</v>
      </c>
      <c r="H49" s="29">
        <v>2147.98697961455</v>
      </c>
      <c r="I49" s="29">
        <v>760.185670610129</v>
      </c>
    </row>
    <row r="50" spans="1:9" s="2" customFormat="1" ht="12.75">
      <c r="A50" s="59">
        <v>1994</v>
      </c>
      <c r="B50" s="29">
        <v>4863</v>
      </c>
      <c r="C50" s="29">
        <v>798.2128</v>
      </c>
      <c r="D50" s="29">
        <v>3644</v>
      </c>
      <c r="E50" s="29">
        <v>1383.564</v>
      </c>
      <c r="F50" s="29">
        <v>1881.309</v>
      </c>
      <c r="G50" s="29">
        <v>14661</v>
      </c>
      <c r="H50" s="29">
        <v>2110.2</v>
      </c>
      <c r="I50" s="29">
        <v>746.2</v>
      </c>
    </row>
    <row r="51" spans="1:9" s="2" customFormat="1" ht="12.75">
      <c r="A51" s="59">
        <v>1995</v>
      </c>
      <c r="B51" s="29">
        <v>4908</v>
      </c>
      <c r="C51" s="29">
        <v>784.4583</v>
      </c>
      <c r="D51" s="29">
        <v>3575</v>
      </c>
      <c r="E51" s="29">
        <v>1364.136</v>
      </c>
      <c r="F51" s="29">
        <v>1866.848</v>
      </c>
      <c r="G51" s="29">
        <v>14792</v>
      </c>
      <c r="H51" s="29">
        <v>2146.8</v>
      </c>
      <c r="I51" s="29">
        <v>745.2</v>
      </c>
    </row>
    <row r="52" spans="1:9" s="2" customFormat="1" ht="12.75">
      <c r="A52" s="59">
        <v>1996</v>
      </c>
      <c r="B52" s="29">
        <v>4914.5</v>
      </c>
      <c r="C52" s="29">
        <v>776.1096</v>
      </c>
      <c r="D52" s="29">
        <v>3557</v>
      </c>
      <c r="E52" s="29">
        <v>1353.111</v>
      </c>
      <c r="F52" s="29">
        <v>1856.936</v>
      </c>
      <c r="G52" s="29">
        <v>14967.6</v>
      </c>
      <c r="H52" s="29">
        <v>2224.9</v>
      </c>
      <c r="I52" s="29">
        <v>741.7</v>
      </c>
    </row>
    <row r="53" spans="1:9" s="2" customFormat="1" ht="12.75">
      <c r="A53" s="59">
        <v>1997</v>
      </c>
      <c r="B53" s="29">
        <v>4884.4</v>
      </c>
      <c r="C53" s="29">
        <v>770.28</v>
      </c>
      <c r="D53" s="29">
        <v>3567</v>
      </c>
      <c r="E53" s="29">
        <v>1332.8</v>
      </c>
      <c r="F53" s="29">
        <v>1847.638</v>
      </c>
      <c r="G53" s="29">
        <v>15185.8</v>
      </c>
      <c r="H53" s="29">
        <v>2205.9</v>
      </c>
      <c r="I53" s="29">
        <v>743.4</v>
      </c>
    </row>
    <row r="54" spans="1:9" s="2" customFormat="1" ht="12.75">
      <c r="A54" s="59">
        <v>1998</v>
      </c>
      <c r="B54" s="29">
        <v>4817.7</v>
      </c>
      <c r="C54" s="29">
        <v>765.7369</v>
      </c>
      <c r="D54" s="29">
        <v>3636</v>
      </c>
      <c r="E54" s="29">
        <v>1313.209</v>
      </c>
      <c r="F54" s="29">
        <v>1838.646</v>
      </c>
      <c r="G54" s="29">
        <v>15354</v>
      </c>
      <c r="H54" s="29">
        <v>2198.6</v>
      </c>
      <c r="I54" s="29">
        <v>745.2</v>
      </c>
    </row>
    <row r="55" spans="1:9" s="2" customFormat="1" ht="12.75">
      <c r="A55" s="59">
        <v>1999</v>
      </c>
      <c r="B55" s="29">
        <v>4708.9</v>
      </c>
      <c r="C55" s="29">
        <v>762.8256</v>
      </c>
      <c r="D55" s="29">
        <v>3749</v>
      </c>
      <c r="E55" s="29">
        <v>1304.223</v>
      </c>
      <c r="F55" s="29">
        <v>1829.764</v>
      </c>
      <c r="G55" s="29">
        <v>14757</v>
      </c>
      <c r="H55" s="29">
        <v>2132.1</v>
      </c>
      <c r="I55" s="29">
        <v>758.43959390863</v>
      </c>
    </row>
    <row r="56" spans="1:9" s="2" customFormat="1" ht="12.75">
      <c r="A56" s="59">
        <v>2000</v>
      </c>
      <c r="B56" s="29">
        <v>4675.6</v>
      </c>
      <c r="C56" s="29">
        <v>762.4006</v>
      </c>
      <c r="D56" s="29">
        <v>3811</v>
      </c>
      <c r="E56" s="29">
        <v>1296.298</v>
      </c>
      <c r="F56" s="29">
        <v>1820.666</v>
      </c>
      <c r="G56" s="29">
        <v>14526</v>
      </c>
      <c r="H56" s="29">
        <v>2101.7</v>
      </c>
      <c r="I56" s="29">
        <v>767.896446700508</v>
      </c>
    </row>
    <row r="57" spans="1:9" s="2" customFormat="1" ht="12.75">
      <c r="A57" s="59">
        <v>2001</v>
      </c>
      <c r="B57" s="29">
        <v>4706.8</v>
      </c>
      <c r="C57" s="29">
        <v>762.3396</v>
      </c>
      <c r="D57" s="29">
        <v>3827</v>
      </c>
      <c r="E57" s="29">
        <v>1293.912</v>
      </c>
      <c r="F57" s="29">
        <v>1814.47</v>
      </c>
      <c r="G57" s="29">
        <v>14206.5</v>
      </c>
      <c r="H57" s="29">
        <v>2124</v>
      </c>
      <c r="I57" s="29">
        <v>778.298984771574</v>
      </c>
    </row>
    <row r="58" spans="1:9" s="2" customFormat="1" ht="12.75">
      <c r="A58" s="59">
        <v>2002</v>
      </c>
      <c r="B58" s="29">
        <v>4761</v>
      </c>
      <c r="C58" s="29">
        <v>761.9738</v>
      </c>
      <c r="D58" s="29">
        <v>3829</v>
      </c>
      <c r="E58" s="29">
        <v>1285.418</v>
      </c>
      <c r="F58" s="29">
        <v>1817.6</v>
      </c>
      <c r="G58" s="29">
        <v>13782</v>
      </c>
      <c r="H58" s="29">
        <v>2127</v>
      </c>
      <c r="I58" s="29">
        <v>783.027411167513</v>
      </c>
    </row>
    <row r="59" spans="1:9" s="2" customFormat="1" ht="12.75">
      <c r="A59" s="59">
        <v>2003</v>
      </c>
      <c r="B59" s="29">
        <v>4756.239</v>
      </c>
      <c r="C59" s="3">
        <v>765.783669</v>
      </c>
      <c r="D59" s="35">
        <v>3829.00000000122</v>
      </c>
      <c r="E59" s="29">
        <v>1291.84509</v>
      </c>
      <c r="F59" s="29">
        <v>1844.864</v>
      </c>
      <c r="G59" s="35">
        <v>13647.6866160034</v>
      </c>
      <c r="H59" s="29">
        <v>2153.32557639171</v>
      </c>
      <c r="I59" s="29">
        <v>779.112274111675</v>
      </c>
    </row>
    <row r="60" s="2" customFormat="1" ht="12.75">
      <c r="A60" s="51"/>
    </row>
    <row r="61" s="2" customFormat="1" ht="12.75">
      <c r="A61" s="51"/>
    </row>
    <row r="62" s="2" customFormat="1" ht="12.75">
      <c r="A62" s="2" t="s">
        <v>942</v>
      </c>
    </row>
  </sheetData>
  <printOptions/>
  <pageMargins left="0.7875" right="0.7875" top="0.7875" bottom="0.7875" header="0.5" footer="0.5"/>
  <pageSetup fitToHeight="0"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S28"/>
  <sheetViews>
    <sheetView workbookViewId="0" topLeftCell="A1">
      <selection activeCell="L15" sqref="L15"/>
    </sheetView>
  </sheetViews>
  <sheetFormatPr defaultColWidth="9.140625" defaultRowHeight="12.75"/>
  <cols>
    <col min="1" max="5" width="9.00390625" style="1" customWidth="1"/>
    <col min="6" max="6" width="14.57421875" style="1" customWidth="1"/>
    <col min="7" max="16384" width="9.00390625" style="1" customWidth="1"/>
  </cols>
  <sheetData>
    <row r="1" spans="1:13" s="2" customFormat="1" ht="14.25">
      <c r="A1" s="2" t="s">
        <v>871</v>
      </c>
      <c r="E1" s="5" t="s">
        <v>2967</v>
      </c>
      <c r="F1" s="5"/>
      <c r="G1" s="5" t="s">
        <v>2968</v>
      </c>
      <c r="H1" s="5" t="s">
        <v>2969</v>
      </c>
      <c r="I1" s="5"/>
      <c r="J1" s="5"/>
      <c r="K1" s="5"/>
      <c r="L1" s="5" t="s">
        <v>2970</v>
      </c>
      <c r="M1" s="5"/>
    </row>
    <row r="2" spans="5:13" s="2" customFormat="1" ht="12.75">
      <c r="E2" s="5" t="s">
        <v>2971</v>
      </c>
      <c r="F2" s="5"/>
      <c r="G2" s="5"/>
      <c r="H2" s="5"/>
      <c r="I2" s="5" t="s">
        <v>2972</v>
      </c>
      <c r="J2" s="5" t="s">
        <v>2973</v>
      </c>
      <c r="K2" s="5"/>
      <c r="L2" s="5"/>
      <c r="M2" s="5"/>
    </row>
    <row r="3" spans="1:13" s="2" customFormat="1" ht="12.75">
      <c r="A3" s="2" t="s">
        <v>2974</v>
      </c>
      <c r="C3" s="2">
        <v>2.14</v>
      </c>
      <c r="E3" s="5"/>
      <c r="F3" s="5"/>
      <c r="G3" s="5"/>
      <c r="H3" s="5"/>
      <c r="I3" s="5"/>
      <c r="J3" s="5"/>
      <c r="K3" s="5"/>
      <c r="L3" s="86"/>
      <c r="M3" s="5"/>
    </row>
    <row r="4" spans="5:19" s="2" customFormat="1" ht="12.75">
      <c r="E4" s="5"/>
      <c r="F4" s="14"/>
      <c r="G4" s="14"/>
      <c r="H4" s="14"/>
      <c r="I4" s="5"/>
      <c r="J4" s="5"/>
      <c r="K4" s="14"/>
      <c r="L4" s="14"/>
      <c r="M4" s="14"/>
      <c r="N4" s="15"/>
      <c r="O4" s="15"/>
      <c r="P4" s="15"/>
      <c r="Q4" s="15"/>
      <c r="R4" s="15"/>
      <c r="S4" s="15"/>
    </row>
    <row r="5" spans="1:19" s="2" customFormat="1" ht="12.75">
      <c r="A5" s="2" t="s">
        <v>2975</v>
      </c>
      <c r="C5" s="16">
        <v>2.607311552</v>
      </c>
      <c r="E5" s="6">
        <v>8170</v>
      </c>
      <c r="F5" s="14"/>
      <c r="G5" s="14">
        <v>2.3</v>
      </c>
      <c r="H5" s="14">
        <v>4.1</v>
      </c>
      <c r="I5" s="6">
        <v>8170</v>
      </c>
      <c r="J5" s="6">
        <v>8170</v>
      </c>
      <c r="K5" s="14"/>
      <c r="L5" s="17">
        <f aca="true" t="shared" si="0" ref="L5:L13">C5*(1+(H5-G5)/100)^14</f>
        <v>3.347047076970751</v>
      </c>
      <c r="M5" s="14"/>
      <c r="N5" s="15"/>
      <c r="O5" s="15"/>
      <c r="P5" s="15"/>
      <c r="Q5" s="15"/>
      <c r="R5" s="15"/>
      <c r="S5" s="15"/>
    </row>
    <row r="6" spans="1:19" s="2" customFormat="1" ht="12.75">
      <c r="A6" s="2" t="s">
        <v>2976</v>
      </c>
      <c r="C6" s="16">
        <v>2.356783308</v>
      </c>
      <c r="E6" s="6">
        <v>10275</v>
      </c>
      <c r="F6" s="14"/>
      <c r="G6" s="14">
        <v>2.1</v>
      </c>
      <c r="H6" s="14">
        <v>2.7</v>
      </c>
      <c r="I6" s="6">
        <v>10275</v>
      </c>
      <c r="J6" s="6">
        <v>10275</v>
      </c>
      <c r="K6" s="14"/>
      <c r="L6" s="17">
        <f t="shared" si="0"/>
        <v>2.5626623221872014</v>
      </c>
      <c r="M6" s="14"/>
      <c r="N6" s="15"/>
      <c r="O6" s="15"/>
      <c r="P6" s="15"/>
      <c r="Q6" s="15"/>
      <c r="R6" s="15"/>
      <c r="S6" s="15"/>
    </row>
    <row r="7" spans="1:19" s="2" customFormat="1" ht="12.75">
      <c r="A7" s="2" t="s">
        <v>2977</v>
      </c>
      <c r="C7" s="16">
        <v>2.636470448</v>
      </c>
      <c r="E7" s="6">
        <v>5369</v>
      </c>
      <c r="F7" s="14"/>
      <c r="G7" s="14">
        <v>2.2</v>
      </c>
      <c r="H7" s="14">
        <v>3.3</v>
      </c>
      <c r="I7" s="6">
        <v>5369</v>
      </c>
      <c r="J7" s="6">
        <v>5369</v>
      </c>
      <c r="K7" s="14"/>
      <c r="L7" s="17">
        <f t="shared" si="0"/>
        <v>3.072833904273517</v>
      </c>
      <c r="M7" s="14"/>
      <c r="N7" s="15"/>
      <c r="O7" s="15"/>
      <c r="P7" s="15"/>
      <c r="Q7" s="15"/>
      <c r="R7" s="15"/>
      <c r="S7" s="15"/>
    </row>
    <row r="8" spans="1:19" s="2" customFormat="1" ht="12.75">
      <c r="A8" s="2" t="s">
        <v>2978</v>
      </c>
      <c r="C8" s="16">
        <v>3.130372332</v>
      </c>
      <c r="E8" s="6">
        <v>5184</v>
      </c>
      <c r="F8" s="14"/>
      <c r="G8" s="14">
        <v>2.4</v>
      </c>
      <c r="H8" s="14">
        <v>0.7</v>
      </c>
      <c r="I8" s="6">
        <v>5184</v>
      </c>
      <c r="J8" s="6">
        <v>5184</v>
      </c>
      <c r="K8" s="14"/>
      <c r="L8" s="17">
        <f t="shared" si="0"/>
        <v>2.4623242715197105</v>
      </c>
      <c r="M8" s="14"/>
      <c r="N8" s="15"/>
      <c r="O8" s="15"/>
      <c r="P8" s="15"/>
      <c r="Q8" s="15"/>
      <c r="R8" s="15"/>
      <c r="S8" s="15"/>
    </row>
    <row r="9" spans="1:19" s="2" customFormat="1" ht="12.75">
      <c r="A9" s="2" t="s">
        <v>2979</v>
      </c>
      <c r="C9" s="16">
        <v>2.680512812</v>
      </c>
      <c r="E9" s="6">
        <v>59925</v>
      </c>
      <c r="F9" s="14"/>
      <c r="G9" s="14">
        <v>2.1</v>
      </c>
      <c r="H9" s="14">
        <v>3.2</v>
      </c>
      <c r="I9" s="6">
        <v>59925</v>
      </c>
      <c r="J9" s="6">
        <v>59925</v>
      </c>
      <c r="K9" s="14"/>
      <c r="L9" s="17">
        <f t="shared" si="0"/>
        <v>3.124165740526876</v>
      </c>
      <c r="M9" s="14"/>
      <c r="N9" s="15"/>
      <c r="O9" s="15"/>
      <c r="P9" s="15"/>
      <c r="Q9" s="15"/>
      <c r="R9" s="15"/>
      <c r="S9" s="15"/>
    </row>
    <row r="10" spans="1:19" s="2" customFormat="1" ht="12.75">
      <c r="A10" s="2" t="s">
        <v>2980</v>
      </c>
      <c r="C10" s="16">
        <v>2.32</v>
      </c>
      <c r="E10" s="6">
        <v>82355</v>
      </c>
      <c r="F10" s="14"/>
      <c r="G10" s="14">
        <v>1.6</v>
      </c>
      <c r="H10" s="14">
        <v>2.1</v>
      </c>
      <c r="I10" s="6">
        <v>82355</v>
      </c>
      <c r="J10" s="6">
        <v>82355</v>
      </c>
      <c r="K10" s="14"/>
      <c r="L10" s="17">
        <f t="shared" si="0"/>
        <v>2.4877850260739782</v>
      </c>
      <c r="M10" s="14"/>
      <c r="N10" s="15"/>
      <c r="O10" s="15"/>
      <c r="P10" s="15"/>
      <c r="Q10" s="15"/>
      <c r="R10" s="15"/>
      <c r="S10" s="15"/>
    </row>
    <row r="11" spans="1:19" s="2" customFormat="1" ht="12.75">
      <c r="A11" s="2" t="s">
        <v>2981</v>
      </c>
      <c r="C11" s="16">
        <v>2.356783308</v>
      </c>
      <c r="E11" s="6">
        <v>10695</v>
      </c>
      <c r="F11" s="14"/>
      <c r="G11" s="14">
        <v>2.6</v>
      </c>
      <c r="H11" s="14">
        <v>3.5</v>
      </c>
      <c r="I11" s="6">
        <v>10695</v>
      </c>
      <c r="J11" s="6">
        <v>10695</v>
      </c>
      <c r="K11" s="14"/>
      <c r="L11" s="17">
        <f t="shared" si="0"/>
        <v>2.671751001890833</v>
      </c>
      <c r="M11" s="14"/>
      <c r="N11" s="15"/>
      <c r="O11" s="15"/>
      <c r="P11" s="15"/>
      <c r="Q11" s="15"/>
      <c r="R11" s="15"/>
      <c r="S11" s="15"/>
    </row>
    <row r="12" spans="1:19" s="2" customFormat="1" ht="12.75">
      <c r="A12" s="2" t="s">
        <v>2982</v>
      </c>
      <c r="C12" s="16">
        <v>2.492297408</v>
      </c>
      <c r="E12" s="6">
        <v>3883</v>
      </c>
      <c r="F12" s="14"/>
      <c r="G12" s="14">
        <v>7.2</v>
      </c>
      <c r="H12" s="14">
        <v>4</v>
      </c>
      <c r="I12" s="6">
        <v>3883</v>
      </c>
      <c r="J12" s="6">
        <v>3883</v>
      </c>
      <c r="K12" s="14"/>
      <c r="L12" s="17">
        <f t="shared" si="0"/>
        <v>1.5807197084950484</v>
      </c>
      <c r="M12" s="14"/>
      <c r="N12" s="15"/>
      <c r="O12" s="15"/>
      <c r="P12" s="15"/>
      <c r="Q12" s="15"/>
      <c r="R12" s="15"/>
      <c r="S12" s="15"/>
    </row>
    <row r="13" spans="1:19" s="2" customFormat="1" ht="15" customHeight="1">
      <c r="A13" s="2" t="s">
        <v>2983</v>
      </c>
      <c r="C13" s="16">
        <v>2.544690188</v>
      </c>
      <c r="E13" s="6">
        <v>57927</v>
      </c>
      <c r="F13" s="14"/>
      <c r="G13" s="14">
        <v>1.6</v>
      </c>
      <c r="H13" s="14">
        <v>2.9</v>
      </c>
      <c r="I13" s="6">
        <v>57927</v>
      </c>
      <c r="J13" s="6">
        <v>57927</v>
      </c>
      <c r="K13" s="14"/>
      <c r="L13" s="17">
        <f t="shared" si="0"/>
        <v>3.0490682822737742</v>
      </c>
      <c r="M13" s="14"/>
      <c r="N13" s="15"/>
      <c r="O13" s="15"/>
      <c r="P13" s="15"/>
      <c r="Q13" s="15"/>
      <c r="R13" s="15"/>
      <c r="S13" s="15"/>
    </row>
    <row r="14" spans="1:19" s="2" customFormat="1" ht="15" customHeight="1">
      <c r="A14" s="2" t="s">
        <v>2984</v>
      </c>
      <c r="C14" s="18" t="s">
        <v>2985</v>
      </c>
      <c r="E14" s="6">
        <v>0</v>
      </c>
      <c r="F14" s="14"/>
      <c r="G14" s="14"/>
      <c r="H14" s="14"/>
      <c r="I14" s="6"/>
      <c r="J14" s="6"/>
      <c r="K14" s="14"/>
      <c r="L14" s="17"/>
      <c r="M14" s="14"/>
      <c r="N14" s="15"/>
      <c r="O14" s="15"/>
      <c r="P14" s="15"/>
      <c r="Q14" s="15"/>
      <c r="R14" s="15"/>
      <c r="S14" s="15"/>
    </row>
    <row r="15" spans="1:19" s="2" customFormat="1" ht="12.75">
      <c r="A15" s="2" t="s">
        <v>2986</v>
      </c>
      <c r="C15" s="16">
        <v>2.5303472</v>
      </c>
      <c r="E15" s="6">
        <v>16068</v>
      </c>
      <c r="F15" s="14"/>
      <c r="G15" s="14">
        <v>2.8</v>
      </c>
      <c r="H15" s="14">
        <v>2.7</v>
      </c>
      <c r="I15" s="6">
        <v>16068</v>
      </c>
      <c r="J15" s="6">
        <v>16068</v>
      </c>
      <c r="K15" s="14"/>
      <c r="L15" s="17">
        <f>C15*(1+(H15-G15)/100)^14</f>
        <v>2.495151682276639</v>
      </c>
      <c r="M15" s="14"/>
      <c r="N15" s="15"/>
      <c r="O15" s="15"/>
      <c r="P15" s="15"/>
      <c r="Q15" s="15"/>
      <c r="R15" s="15"/>
      <c r="S15" s="15"/>
    </row>
    <row r="16" spans="1:19" s="2" customFormat="1" ht="12.75">
      <c r="A16" s="2" t="s">
        <v>2987</v>
      </c>
      <c r="C16" s="16">
        <v>2.0754432</v>
      </c>
      <c r="E16" s="6">
        <v>10084</v>
      </c>
      <c r="F16" s="14"/>
      <c r="G16" s="14" t="s">
        <v>2988</v>
      </c>
      <c r="H16" s="14" t="s">
        <v>2989</v>
      </c>
      <c r="I16" s="6" t="s">
        <v>2990</v>
      </c>
      <c r="J16" s="6" t="s">
        <v>2991</v>
      </c>
      <c r="K16" s="14"/>
      <c r="L16" s="17"/>
      <c r="M16" s="14"/>
      <c r="N16" s="15"/>
      <c r="O16" s="15"/>
      <c r="P16" s="15"/>
      <c r="Q16" s="15"/>
      <c r="R16" s="15"/>
      <c r="S16" s="15"/>
    </row>
    <row r="17" spans="1:19" s="2" customFormat="1" ht="12.75">
      <c r="A17" s="2" t="s">
        <v>2992</v>
      </c>
      <c r="C17" s="16">
        <v>2.333801648</v>
      </c>
      <c r="E17" s="6">
        <v>40153</v>
      </c>
      <c r="F17" s="14"/>
      <c r="G17" s="14">
        <v>2.9</v>
      </c>
      <c r="H17" s="14">
        <v>3.8</v>
      </c>
      <c r="I17" s="6">
        <v>40153</v>
      </c>
      <c r="J17" s="6">
        <v>40153</v>
      </c>
      <c r="K17" s="14"/>
      <c r="L17" s="17">
        <f>C17*(1+(H17-G17)/100)^14</f>
        <v>2.645698002906289</v>
      </c>
      <c r="M17" s="14"/>
      <c r="N17" s="15"/>
      <c r="O17" s="15"/>
      <c r="P17" s="15"/>
      <c r="Q17" s="15"/>
      <c r="R17" s="15"/>
      <c r="S17" s="15"/>
    </row>
    <row r="18" spans="1:19" s="2" customFormat="1" ht="12.75">
      <c r="A18" s="2" t="s">
        <v>2993</v>
      </c>
      <c r="C18" s="16">
        <v>2.384509932</v>
      </c>
      <c r="E18" s="6">
        <v>8877</v>
      </c>
      <c r="F18" s="14"/>
      <c r="G18" s="14">
        <v>2.2</v>
      </c>
      <c r="H18" s="14">
        <v>2.9</v>
      </c>
      <c r="I18" s="6">
        <v>8877</v>
      </c>
      <c r="J18" s="6">
        <v>8877</v>
      </c>
      <c r="K18" s="14"/>
      <c r="L18" s="17">
        <f>C18*(1+(H18-G18)/100)^14</f>
        <v>2.629127957972667</v>
      </c>
      <c r="M18" s="14"/>
      <c r="N18" s="15"/>
      <c r="O18" s="15"/>
      <c r="P18" s="15"/>
      <c r="Q18" s="15"/>
      <c r="R18" s="15"/>
      <c r="S18" s="15"/>
    </row>
    <row r="19" spans="1:13" s="2" customFormat="1" ht="12.75">
      <c r="A19" s="2" t="s">
        <v>2994</v>
      </c>
      <c r="C19" s="16">
        <v>1.787820012</v>
      </c>
      <c r="E19" s="6">
        <v>59912</v>
      </c>
      <c r="F19" s="5"/>
      <c r="G19" s="5">
        <v>2.5</v>
      </c>
      <c r="H19" s="5">
        <v>3.8</v>
      </c>
      <c r="I19" s="6">
        <v>59912</v>
      </c>
      <c r="J19" s="6">
        <v>59912</v>
      </c>
      <c r="K19" s="5"/>
      <c r="L19" s="17">
        <f>C19*(1+(H19-G19)/100)^14</f>
        <v>2.142180340345431</v>
      </c>
      <c r="M19" s="5"/>
    </row>
    <row r="20" spans="3:13" s="2" customFormat="1" ht="12.75">
      <c r="C20" s="16"/>
      <c r="E20" s="5"/>
      <c r="F20" s="5"/>
      <c r="G20" s="5"/>
      <c r="H20" s="5"/>
      <c r="I20" s="5"/>
      <c r="J20" s="5"/>
      <c r="K20" s="5"/>
      <c r="L20" s="5"/>
      <c r="M20" s="5"/>
    </row>
    <row r="21" spans="1:13" s="2" customFormat="1" ht="14.25">
      <c r="A21" s="2" t="s">
        <v>872</v>
      </c>
      <c r="C21" s="16">
        <f>SUMPRODUCT(C5:C19,E5:E19)/SUM(E5:E19)</f>
        <v>2.358175407331382</v>
      </c>
      <c r="E21" s="5"/>
      <c r="F21" s="5"/>
      <c r="G21" s="17">
        <f>SUMPRODUCT(G5:G19,I5:I19)/SUM(I5:I19)</f>
        <v>2.173099001336793</v>
      </c>
      <c r="H21" s="17">
        <f>SUMPRODUCT(H5:H19,J5:J19)/SUM(J5:J19)</f>
        <v>3.0304756326719873</v>
      </c>
      <c r="I21" s="5"/>
      <c r="J21" s="5"/>
      <c r="K21" s="5"/>
      <c r="L21" s="5">
        <f>C21*(1+(H21-G21)/100)^14</f>
        <v>2.657562294650564</v>
      </c>
      <c r="M21" s="5"/>
    </row>
    <row r="22" spans="3:13" s="2" customFormat="1" ht="12.75">
      <c r="C22" s="16"/>
      <c r="E22" s="6"/>
      <c r="F22" s="5"/>
      <c r="G22" s="5"/>
      <c r="H22" s="5"/>
      <c r="I22" s="6"/>
      <c r="J22" s="6"/>
      <c r="K22" s="5"/>
      <c r="L22" s="5"/>
      <c r="M22" s="5"/>
    </row>
    <row r="23" spans="1:13" s="2" customFormat="1" ht="12.75">
      <c r="A23" s="2" t="s">
        <v>2995</v>
      </c>
      <c r="C23" s="16">
        <v>2.252</v>
      </c>
      <c r="E23" s="6"/>
      <c r="F23" s="5"/>
      <c r="G23" s="5">
        <v>3.3</v>
      </c>
      <c r="H23" s="5">
        <v>3.2</v>
      </c>
      <c r="I23" s="6"/>
      <c r="J23" s="6"/>
      <c r="K23" s="5"/>
      <c r="L23" s="5"/>
      <c r="M23" s="5"/>
    </row>
    <row r="24" spans="3:13" s="2" customFormat="1" ht="12.75">
      <c r="C24" s="16"/>
      <c r="E24" s="6"/>
      <c r="F24" s="5"/>
      <c r="G24" s="5"/>
      <c r="H24" s="5"/>
      <c r="I24" s="6"/>
      <c r="J24" s="6"/>
      <c r="K24" s="5"/>
      <c r="L24" s="5"/>
      <c r="M24" s="5"/>
    </row>
    <row r="25" spans="1:13" s="2" customFormat="1" ht="12.75">
      <c r="A25" s="2" t="s">
        <v>661</v>
      </c>
      <c r="C25" s="16"/>
      <c r="E25" s="6"/>
      <c r="F25" s="5"/>
      <c r="G25" s="5"/>
      <c r="H25" s="5"/>
      <c r="I25" s="6"/>
      <c r="J25" s="6"/>
      <c r="K25" s="5"/>
      <c r="L25" s="5"/>
      <c r="M25" s="5"/>
    </row>
    <row r="26" spans="5:13" s="2" customFormat="1" ht="12.75">
      <c r="E26" s="6"/>
      <c r="F26" s="5"/>
      <c r="G26" s="5"/>
      <c r="H26" s="5"/>
      <c r="I26" s="6"/>
      <c r="J26" s="6"/>
      <c r="K26" s="5"/>
      <c r="L26" s="5"/>
      <c r="M26" s="5"/>
    </row>
    <row r="27" spans="1:10" s="2" customFormat="1" ht="14.25">
      <c r="A27" s="69" t="s">
        <v>873</v>
      </c>
      <c r="E27" s="3"/>
      <c r="G27" s="2" t="s">
        <v>2996</v>
      </c>
      <c r="I27" s="3"/>
      <c r="J27" s="3"/>
    </row>
    <row r="28" spans="1:10" s="2" customFormat="1" ht="14.25">
      <c r="A28" s="69" t="s">
        <v>874</v>
      </c>
      <c r="E28" s="3"/>
      <c r="I28" s="3"/>
      <c r="J28" s="3"/>
    </row>
  </sheetData>
  <printOptions/>
  <pageMargins left="0.7875" right="0.7875" top="0.7875" bottom="0.7875" header="0.5" footer="0.5"/>
  <pageSetup fitToHeight="0" horizontalDpi="300" verticalDpi="300" orientation="portrait" paperSize="9" r:id="rId1"/>
</worksheet>
</file>

<file path=xl/worksheets/sheet40.xml><?xml version="1.0" encoding="utf-8"?>
<worksheet xmlns="http://schemas.openxmlformats.org/spreadsheetml/2006/main" xmlns:r="http://schemas.openxmlformats.org/officeDocument/2006/relationships">
  <dimension ref="A1:J62"/>
  <sheetViews>
    <sheetView workbookViewId="0" topLeftCell="A1">
      <selection activeCell="E42" sqref="E42"/>
    </sheetView>
  </sheetViews>
  <sheetFormatPr defaultColWidth="9.00390625" defaultRowHeight="12.75"/>
  <cols>
    <col min="1" max="16384" width="9.00390625" style="1" customWidth="1"/>
  </cols>
  <sheetData>
    <row r="1" spans="1:10" s="2" customFormat="1" ht="12.75">
      <c r="A1" s="53" t="s">
        <v>943</v>
      </c>
      <c r="B1" s="35"/>
      <c r="C1" s="35"/>
      <c r="D1" s="35"/>
      <c r="E1" s="35"/>
      <c r="F1" s="35"/>
      <c r="G1" s="35"/>
      <c r="H1" s="35"/>
      <c r="I1" s="35"/>
      <c r="J1" s="35"/>
    </row>
    <row r="2" spans="1:10" s="2" customFormat="1" ht="12.75">
      <c r="A2" s="53" t="s">
        <v>944</v>
      </c>
      <c r="B2" s="35"/>
      <c r="C2" s="35"/>
      <c r="D2" s="35"/>
      <c r="E2" s="35"/>
      <c r="F2" s="35"/>
      <c r="G2" s="35"/>
      <c r="H2" s="35"/>
      <c r="I2" s="35"/>
      <c r="J2" s="35"/>
    </row>
    <row r="3" spans="1:10" s="2" customFormat="1" ht="12.75">
      <c r="A3" s="56"/>
      <c r="B3" s="58" t="s">
        <v>945</v>
      </c>
      <c r="C3" s="58" t="s">
        <v>946</v>
      </c>
      <c r="D3" s="58"/>
      <c r="E3" s="58"/>
      <c r="F3" s="58"/>
      <c r="G3" s="58"/>
      <c r="H3" s="58"/>
      <c r="I3" s="58"/>
      <c r="J3" s="58"/>
    </row>
    <row r="4" spans="1:10" s="2" customFormat="1" ht="12.75">
      <c r="A4" s="56"/>
      <c r="B4" s="58"/>
      <c r="C4" s="58"/>
      <c r="D4" s="58"/>
      <c r="E4" s="58"/>
      <c r="F4" s="58"/>
      <c r="G4" s="58"/>
      <c r="H4" s="58"/>
      <c r="I4" s="58"/>
      <c r="J4" s="58"/>
    </row>
    <row r="5" spans="1:10" s="2" customFormat="1" ht="12.75">
      <c r="A5" s="54"/>
      <c r="B5" s="55" t="s">
        <v>947</v>
      </c>
      <c r="C5" s="55" t="s">
        <v>948</v>
      </c>
      <c r="D5" s="58"/>
      <c r="E5" s="58"/>
      <c r="F5" s="58"/>
      <c r="G5" s="58"/>
      <c r="H5" s="58"/>
      <c r="I5" s="58"/>
      <c r="J5" s="58"/>
    </row>
    <row r="6" spans="1:10" s="2" customFormat="1" ht="12.75">
      <c r="A6" s="59">
        <v>1950</v>
      </c>
      <c r="B6" s="29"/>
      <c r="C6" s="35"/>
      <c r="D6" s="35"/>
      <c r="E6" s="35"/>
      <c r="F6" s="35"/>
      <c r="G6" s="35"/>
      <c r="H6" s="35"/>
      <c r="I6" s="29"/>
      <c r="J6" s="35"/>
    </row>
    <row r="7" spans="1:10" s="2" customFormat="1" ht="12.75">
      <c r="A7" s="59">
        <v>1951</v>
      </c>
      <c r="B7" s="29"/>
      <c r="C7" s="35"/>
      <c r="D7" s="35"/>
      <c r="E7" s="35"/>
      <c r="F7" s="35"/>
      <c r="G7" s="35"/>
      <c r="H7" s="35"/>
      <c r="I7" s="29"/>
      <c r="J7" s="35"/>
    </row>
    <row r="8" spans="1:10" s="2" customFormat="1" ht="12.75">
      <c r="A8" s="59">
        <v>1952</v>
      </c>
      <c r="B8" s="29"/>
      <c r="C8" s="35"/>
      <c r="D8" s="35"/>
      <c r="E8" s="35"/>
      <c r="F8" s="35"/>
      <c r="G8" s="35"/>
      <c r="H8" s="35"/>
      <c r="I8" s="29"/>
      <c r="J8" s="35"/>
    </row>
    <row r="9" spans="1:10" s="2" customFormat="1" ht="12.75">
      <c r="A9" s="59">
        <v>1953</v>
      </c>
      <c r="B9" s="29"/>
      <c r="C9" s="35"/>
      <c r="D9" s="35"/>
      <c r="E9" s="35"/>
      <c r="F9" s="35"/>
      <c r="G9" s="35"/>
      <c r="H9" s="35"/>
      <c r="I9" s="29"/>
      <c r="J9" s="35"/>
    </row>
    <row r="10" spans="1:10" s="2" customFormat="1" ht="12.75">
      <c r="A10" s="59">
        <v>1954</v>
      </c>
      <c r="B10" s="29"/>
      <c r="C10" s="35"/>
      <c r="D10" s="35"/>
      <c r="E10" s="35"/>
      <c r="F10" s="35"/>
      <c r="G10" s="35"/>
      <c r="H10" s="35"/>
      <c r="I10" s="29"/>
      <c r="J10" s="35"/>
    </row>
    <row r="11" spans="1:10" s="2" customFormat="1" ht="12.75">
      <c r="A11" s="59">
        <v>1955</v>
      </c>
      <c r="B11" s="29"/>
      <c r="C11" s="35"/>
      <c r="D11" s="35"/>
      <c r="E11" s="35"/>
      <c r="F11" s="35"/>
      <c r="G11" s="35"/>
      <c r="H11" s="35"/>
      <c r="I11" s="29"/>
      <c r="J11" s="35"/>
    </row>
    <row r="12" spans="1:10" s="2" customFormat="1" ht="12.75">
      <c r="A12" s="59">
        <v>1956</v>
      </c>
      <c r="B12" s="29"/>
      <c r="C12" s="35"/>
      <c r="D12" s="35"/>
      <c r="E12" s="35"/>
      <c r="F12" s="35"/>
      <c r="G12" s="35"/>
      <c r="H12" s="35"/>
      <c r="I12" s="29"/>
      <c r="J12" s="35"/>
    </row>
    <row r="13" spans="1:10" s="2" customFormat="1" ht="12.75">
      <c r="A13" s="59">
        <v>1957</v>
      </c>
      <c r="B13" s="29"/>
      <c r="C13" s="35"/>
      <c r="D13" s="35"/>
      <c r="E13" s="35"/>
      <c r="F13" s="35"/>
      <c r="G13" s="35"/>
      <c r="H13" s="35"/>
      <c r="I13" s="29"/>
      <c r="J13" s="35"/>
    </row>
    <row r="14" spans="1:10" s="2" customFormat="1" ht="12.75">
      <c r="A14" s="59">
        <v>1958</v>
      </c>
      <c r="B14" s="29"/>
      <c r="C14" s="35"/>
      <c r="D14" s="35"/>
      <c r="E14" s="35"/>
      <c r="F14" s="35"/>
      <c r="G14" s="35"/>
      <c r="H14" s="35"/>
      <c r="I14" s="29"/>
      <c r="J14" s="35"/>
    </row>
    <row r="15" spans="1:10" s="2" customFormat="1" ht="12.75">
      <c r="A15" s="59">
        <v>1959</v>
      </c>
      <c r="B15" s="29"/>
      <c r="C15" s="35"/>
      <c r="D15" s="35"/>
      <c r="E15" s="35"/>
      <c r="F15" s="35"/>
      <c r="G15" s="35"/>
      <c r="H15" s="35"/>
      <c r="I15" s="29"/>
      <c r="J15" s="35"/>
    </row>
    <row r="16" spans="1:10" s="2" customFormat="1" ht="12.75">
      <c r="A16" s="59">
        <v>1960</v>
      </c>
      <c r="B16" s="29"/>
      <c r="C16" s="35"/>
      <c r="D16" s="35"/>
      <c r="E16" s="35"/>
      <c r="F16" s="35"/>
      <c r="G16" s="35"/>
      <c r="H16" s="35"/>
      <c r="I16" s="29"/>
      <c r="J16" s="35"/>
    </row>
    <row r="17" spans="1:10" s="2" customFormat="1" ht="12.75">
      <c r="A17" s="59">
        <v>1961</v>
      </c>
      <c r="B17" s="29"/>
      <c r="C17" s="35"/>
      <c r="D17" s="35"/>
      <c r="E17" s="35"/>
      <c r="F17" s="35"/>
      <c r="G17" s="35"/>
      <c r="H17" s="35"/>
      <c r="I17" s="29"/>
      <c r="J17" s="35"/>
    </row>
    <row r="18" spans="1:10" s="2" customFormat="1" ht="12.75">
      <c r="A18" s="59">
        <v>1962</v>
      </c>
      <c r="B18" s="29"/>
      <c r="C18" s="35"/>
      <c r="D18" s="35"/>
      <c r="E18" s="35"/>
      <c r="F18" s="35"/>
      <c r="G18" s="35"/>
      <c r="H18" s="35"/>
      <c r="I18" s="29"/>
      <c r="J18" s="35"/>
    </row>
    <row r="19" spans="1:10" s="2" customFormat="1" ht="12.75">
      <c r="A19" s="59">
        <v>1963</v>
      </c>
      <c r="B19" s="29"/>
      <c r="C19" s="35"/>
      <c r="D19" s="35"/>
      <c r="E19" s="35"/>
      <c r="F19" s="35"/>
      <c r="G19" s="35"/>
      <c r="H19" s="35"/>
      <c r="I19" s="29"/>
      <c r="J19" s="35"/>
    </row>
    <row r="20" spans="1:10" s="2" customFormat="1" ht="12.75">
      <c r="A20" s="59">
        <v>1964</v>
      </c>
      <c r="B20" s="29"/>
      <c r="C20" s="35"/>
      <c r="D20" s="35"/>
      <c r="E20" s="35"/>
      <c r="F20" s="35"/>
      <c r="G20" s="35"/>
      <c r="H20" s="35"/>
      <c r="I20" s="29"/>
      <c r="J20" s="35"/>
    </row>
    <row r="21" spans="1:10" s="2" customFormat="1" ht="12.75">
      <c r="A21" s="59">
        <v>1965</v>
      </c>
      <c r="B21" s="29"/>
      <c r="C21" s="35"/>
      <c r="D21" s="35"/>
      <c r="E21" s="35"/>
      <c r="F21" s="35"/>
      <c r="G21" s="35"/>
      <c r="H21" s="35"/>
      <c r="I21" s="29"/>
      <c r="J21" s="35"/>
    </row>
    <row r="22" spans="1:10" s="2" customFormat="1" ht="12.75">
      <c r="A22" s="59">
        <v>1966</v>
      </c>
      <c r="B22" s="29"/>
      <c r="C22" s="35"/>
      <c r="D22" s="35"/>
      <c r="E22" s="35"/>
      <c r="F22" s="35"/>
      <c r="G22" s="35"/>
      <c r="H22" s="35"/>
      <c r="I22" s="29"/>
      <c r="J22" s="35"/>
    </row>
    <row r="23" spans="1:10" s="2" customFormat="1" ht="12.75">
      <c r="A23" s="59">
        <v>1967</v>
      </c>
      <c r="B23" s="29"/>
      <c r="C23" s="35"/>
      <c r="D23" s="35"/>
      <c r="E23" s="35"/>
      <c r="F23" s="35"/>
      <c r="G23" s="35"/>
      <c r="H23" s="35"/>
      <c r="I23" s="29"/>
      <c r="J23" s="35"/>
    </row>
    <row r="24" spans="1:10" s="2" customFormat="1" ht="12.75">
      <c r="A24" s="59">
        <v>1968</v>
      </c>
      <c r="B24" s="29"/>
      <c r="C24" s="35"/>
      <c r="D24" s="35"/>
      <c r="E24" s="35"/>
      <c r="F24" s="35"/>
      <c r="G24" s="35"/>
      <c r="H24" s="35"/>
      <c r="I24" s="29"/>
      <c r="J24" s="35"/>
    </row>
    <row r="25" spans="1:10" s="2" customFormat="1" ht="12.75">
      <c r="A25" s="59">
        <v>1969</v>
      </c>
      <c r="B25" s="29"/>
      <c r="C25" s="35"/>
      <c r="D25" s="35"/>
      <c r="E25" s="35"/>
      <c r="F25" s="35"/>
      <c r="G25" s="35"/>
      <c r="H25" s="35"/>
      <c r="I25" s="29"/>
      <c r="J25" s="35"/>
    </row>
    <row r="26" spans="1:10" s="2" customFormat="1" ht="12.75">
      <c r="A26" s="59">
        <v>1970</v>
      </c>
      <c r="B26" s="29">
        <v>259.3455</v>
      </c>
      <c r="C26" s="29">
        <v>108.4602</v>
      </c>
      <c r="D26" s="35"/>
      <c r="E26" s="35"/>
      <c r="F26" s="35"/>
      <c r="G26" s="35"/>
      <c r="H26" s="35"/>
      <c r="I26" s="29"/>
      <c r="J26" s="35"/>
    </row>
    <row r="27" spans="1:10" s="2" customFormat="1" ht="12.75">
      <c r="A27" s="59">
        <v>1971</v>
      </c>
      <c r="B27" s="29">
        <v>261.9938</v>
      </c>
      <c r="C27" s="29">
        <v>108.685</v>
      </c>
      <c r="D27" s="35"/>
      <c r="E27" s="35"/>
      <c r="F27" s="35"/>
      <c r="G27" s="35"/>
      <c r="H27" s="35"/>
      <c r="I27" s="29"/>
      <c r="J27" s="35"/>
    </row>
    <row r="28" spans="1:10" s="2" customFormat="1" ht="12.75">
      <c r="A28" s="59">
        <v>1972</v>
      </c>
      <c r="B28" s="29">
        <v>264.6321</v>
      </c>
      <c r="C28" s="29">
        <v>109.2207</v>
      </c>
      <c r="D28" s="35"/>
      <c r="E28" s="35"/>
      <c r="F28" s="35"/>
      <c r="G28" s="35"/>
      <c r="H28" s="35"/>
      <c r="I28" s="29"/>
      <c r="J28" s="35"/>
    </row>
    <row r="29" spans="1:10" s="2" customFormat="1" ht="12.75">
      <c r="A29" s="59">
        <v>1973</v>
      </c>
      <c r="B29" s="29">
        <v>266.8237</v>
      </c>
      <c r="C29" s="29">
        <v>110.254</v>
      </c>
      <c r="D29" s="35"/>
      <c r="E29" s="35"/>
      <c r="F29" s="35"/>
      <c r="G29" s="35"/>
      <c r="H29" s="35"/>
      <c r="I29" s="29"/>
      <c r="J29" s="35"/>
    </row>
    <row r="30" spans="1:10" s="2" customFormat="1" ht="12.75">
      <c r="A30" s="59">
        <v>1974</v>
      </c>
      <c r="B30" s="29">
        <v>269.437</v>
      </c>
      <c r="C30" s="29">
        <v>111.8987</v>
      </c>
      <c r="D30" s="35"/>
      <c r="E30" s="35"/>
      <c r="F30" s="35"/>
      <c r="G30" s="35"/>
      <c r="H30" s="35"/>
      <c r="I30" s="29"/>
      <c r="J30" s="35"/>
    </row>
    <row r="31" spans="1:10" s="2" customFormat="1" ht="12.75">
      <c r="A31" s="59">
        <v>1975</v>
      </c>
      <c r="B31" s="29">
        <v>272.487</v>
      </c>
      <c r="C31" s="29">
        <v>114.2424</v>
      </c>
      <c r="D31" s="35"/>
      <c r="E31" s="35"/>
      <c r="F31" s="35"/>
      <c r="G31" s="35"/>
      <c r="H31" s="35"/>
      <c r="I31" s="29"/>
      <c r="J31" s="35"/>
    </row>
    <row r="32" spans="1:10" s="2" customFormat="1" ht="12.75">
      <c r="A32" s="59">
        <v>1976</v>
      </c>
      <c r="B32" s="29">
        <v>275.5076</v>
      </c>
      <c r="C32" s="29">
        <v>117.3711</v>
      </c>
      <c r="D32" s="35"/>
      <c r="E32" s="35"/>
      <c r="F32" s="35"/>
      <c r="G32" s="35"/>
      <c r="H32" s="35"/>
      <c r="I32" s="29"/>
      <c r="J32" s="35"/>
    </row>
    <row r="33" spans="1:10" s="2" customFormat="1" ht="12.75">
      <c r="A33" s="59">
        <v>1977</v>
      </c>
      <c r="B33" s="29">
        <v>278.6173</v>
      </c>
      <c r="C33" s="29">
        <v>121.5829</v>
      </c>
      <c r="D33" s="35"/>
      <c r="E33" s="35"/>
      <c r="F33" s="35"/>
      <c r="G33" s="35"/>
      <c r="H33" s="35"/>
      <c r="I33" s="29"/>
      <c r="J33" s="35"/>
    </row>
    <row r="34" spans="1:10" s="2" customFormat="1" ht="12.75">
      <c r="A34" s="59">
        <v>1978</v>
      </c>
      <c r="B34" s="29">
        <v>281.7606</v>
      </c>
      <c r="C34" s="29">
        <v>126.1899</v>
      </c>
      <c r="D34" s="35"/>
      <c r="E34" s="35"/>
      <c r="F34" s="35"/>
      <c r="G34" s="35"/>
      <c r="H34" s="35"/>
      <c r="I34" s="29"/>
      <c r="J34" s="35"/>
    </row>
    <row r="35" spans="1:10" s="2" customFormat="1" ht="12.75">
      <c r="A35" s="59">
        <v>1979</v>
      </c>
      <c r="B35" s="29">
        <v>284.9386</v>
      </c>
      <c r="C35" s="29">
        <v>130.0396</v>
      </c>
      <c r="D35" s="35"/>
      <c r="E35" s="35"/>
      <c r="F35" s="35"/>
      <c r="G35" s="35"/>
      <c r="H35" s="35"/>
      <c r="I35" s="29"/>
      <c r="J35" s="35"/>
    </row>
    <row r="36" spans="1:10" s="2" customFormat="1" ht="12.75">
      <c r="A36" s="59">
        <v>1980</v>
      </c>
      <c r="B36" s="29">
        <v>288.1476</v>
      </c>
      <c r="C36" s="29">
        <v>132.4232</v>
      </c>
      <c r="D36" s="35"/>
      <c r="E36" s="35"/>
      <c r="F36" s="35"/>
      <c r="G36" s="35"/>
      <c r="H36" s="35"/>
      <c r="I36" s="29"/>
      <c r="J36" s="35"/>
    </row>
    <row r="37" spans="1:10" s="2" customFormat="1" ht="12.75">
      <c r="A37" s="59">
        <v>1981</v>
      </c>
      <c r="B37" s="29">
        <v>291.7578</v>
      </c>
      <c r="C37" s="29">
        <v>132.4814</v>
      </c>
      <c r="D37" s="35"/>
      <c r="E37" s="35"/>
      <c r="F37" s="35"/>
      <c r="G37" s="35"/>
      <c r="H37" s="35"/>
      <c r="I37" s="29"/>
      <c r="J37" s="35"/>
    </row>
    <row r="38" spans="1:10" s="2" customFormat="1" ht="12.75">
      <c r="A38" s="59">
        <v>1982</v>
      </c>
      <c r="B38" s="29">
        <v>295.3125</v>
      </c>
      <c r="C38" s="29">
        <v>131.5646</v>
      </c>
      <c r="D38" s="35"/>
      <c r="E38" s="35"/>
      <c r="F38" s="35"/>
      <c r="G38" s="35"/>
      <c r="H38" s="35"/>
      <c r="I38" s="29"/>
      <c r="J38" s="35"/>
    </row>
    <row r="39" spans="1:10" s="2" customFormat="1" ht="12.75">
      <c r="A39" s="59">
        <v>1983</v>
      </c>
      <c r="B39" s="29">
        <v>298.936</v>
      </c>
      <c r="C39" s="29">
        <v>129.8439</v>
      </c>
      <c r="D39" s="35"/>
      <c r="E39" s="35"/>
      <c r="F39" s="35"/>
      <c r="G39" s="35"/>
      <c r="H39" s="35"/>
      <c r="I39" s="29"/>
      <c r="J39" s="35"/>
    </row>
    <row r="40" spans="1:10" s="2" customFormat="1" ht="12.75">
      <c r="A40" s="59">
        <v>1984</v>
      </c>
      <c r="B40" s="29">
        <v>302.976</v>
      </c>
      <c r="C40" s="29">
        <v>127.5774</v>
      </c>
      <c r="D40" s="35"/>
      <c r="E40" s="35"/>
      <c r="F40" s="35"/>
      <c r="G40" s="35"/>
      <c r="H40" s="35"/>
      <c r="I40" s="29"/>
      <c r="J40" s="35"/>
    </row>
    <row r="41" spans="1:10" s="2" customFormat="1" ht="12.75">
      <c r="A41" s="59">
        <v>1985</v>
      </c>
      <c r="B41" s="29">
        <v>307.0872</v>
      </c>
      <c r="C41" s="29">
        <v>125.1472</v>
      </c>
      <c r="D41" s="35"/>
      <c r="E41" s="35"/>
      <c r="F41" s="35"/>
      <c r="G41" s="35"/>
      <c r="H41" s="35"/>
      <c r="I41" s="29"/>
      <c r="J41" s="35"/>
    </row>
    <row r="42" spans="1:10" s="2" customFormat="1" ht="12.75">
      <c r="A42" s="59">
        <v>1986</v>
      </c>
      <c r="B42" s="29">
        <v>310.1922</v>
      </c>
      <c r="C42" s="29">
        <v>126.4205</v>
      </c>
      <c r="D42" s="35"/>
      <c r="E42" s="35"/>
      <c r="F42" s="35"/>
      <c r="G42" s="35"/>
      <c r="H42" s="35"/>
      <c r="I42" s="29"/>
      <c r="J42" s="35"/>
    </row>
    <row r="43" spans="1:10" s="2" customFormat="1" ht="12.75">
      <c r="A43" s="59">
        <v>1987</v>
      </c>
      <c r="B43" s="29">
        <v>313.368</v>
      </c>
      <c r="C43" s="29">
        <v>127.6938</v>
      </c>
      <c r="D43" s="35"/>
      <c r="E43" s="35"/>
      <c r="F43" s="35"/>
      <c r="G43" s="35"/>
      <c r="H43" s="35"/>
      <c r="I43" s="29"/>
      <c r="J43" s="35"/>
    </row>
    <row r="44" spans="1:10" s="2" customFormat="1" ht="12.75">
      <c r="A44" s="59">
        <v>1988</v>
      </c>
      <c r="B44" s="29">
        <v>316.008</v>
      </c>
      <c r="C44" s="29">
        <v>128.7852</v>
      </c>
      <c r="D44" s="35"/>
      <c r="E44" s="35"/>
      <c r="F44" s="35"/>
      <c r="G44" s="35"/>
      <c r="H44" s="35"/>
      <c r="I44" s="29"/>
      <c r="J44" s="35"/>
    </row>
    <row r="45" spans="1:10" s="2" customFormat="1" ht="12.75">
      <c r="A45" s="59">
        <v>1989</v>
      </c>
      <c r="B45" s="29">
        <v>319.1947</v>
      </c>
      <c r="C45" s="29">
        <v>129.8766</v>
      </c>
      <c r="D45" s="35"/>
      <c r="E45" s="35"/>
      <c r="F45" s="35"/>
      <c r="G45" s="35"/>
      <c r="H45" s="35"/>
      <c r="I45" s="29"/>
      <c r="J45" s="35"/>
    </row>
    <row r="46" spans="1:10" s="2" customFormat="1" ht="12.75">
      <c r="A46" s="59">
        <v>1990</v>
      </c>
      <c r="B46" s="29">
        <v>324.2241</v>
      </c>
      <c r="C46" s="29">
        <v>130.968</v>
      </c>
      <c r="D46" s="35"/>
      <c r="E46" s="35"/>
      <c r="F46" s="35"/>
      <c r="G46" s="35"/>
      <c r="H46" s="35"/>
      <c r="I46" s="29"/>
      <c r="J46" s="35"/>
    </row>
    <row r="47" spans="1:10" s="2" customFormat="1" ht="12.75">
      <c r="A47" s="59">
        <v>1991</v>
      </c>
      <c r="B47" s="29">
        <v>330.8992</v>
      </c>
      <c r="C47" s="29">
        <v>132.7459</v>
      </c>
      <c r="D47" s="35"/>
      <c r="E47" s="35"/>
      <c r="F47" s="35"/>
      <c r="G47" s="35"/>
      <c r="H47" s="35"/>
      <c r="I47" s="29"/>
      <c r="J47" s="35"/>
    </row>
    <row r="48" spans="1:10" s="2" customFormat="1" ht="12.75">
      <c r="A48" s="59">
        <v>1992</v>
      </c>
      <c r="B48" s="29">
        <v>337.5925</v>
      </c>
      <c r="C48" s="29">
        <v>134.6082</v>
      </c>
      <c r="D48" s="35"/>
      <c r="E48" s="35"/>
      <c r="F48" s="35"/>
      <c r="G48" s="35"/>
      <c r="H48" s="35"/>
      <c r="I48" s="29"/>
      <c r="J48" s="35"/>
    </row>
    <row r="49" spans="1:10" s="2" customFormat="1" ht="12.75">
      <c r="A49" s="59">
        <v>1993</v>
      </c>
      <c r="B49" s="29">
        <v>343.2758</v>
      </c>
      <c r="C49" s="29">
        <v>136.5224</v>
      </c>
      <c r="D49" s="35"/>
      <c r="E49" s="35"/>
      <c r="F49" s="35"/>
      <c r="G49" s="35"/>
      <c r="H49" s="35"/>
      <c r="I49" s="29"/>
      <c r="J49" s="35"/>
    </row>
    <row r="50" spans="1:10" s="2" customFormat="1" ht="12.75">
      <c r="A50" s="59">
        <v>1994</v>
      </c>
      <c r="B50" s="29">
        <v>347.6088</v>
      </c>
      <c r="C50" s="29">
        <v>138.5596</v>
      </c>
      <c r="D50" s="35"/>
      <c r="E50" s="35"/>
      <c r="F50" s="35"/>
      <c r="G50" s="35"/>
      <c r="H50" s="35"/>
      <c r="I50" s="29"/>
      <c r="J50" s="35"/>
    </row>
    <row r="51" spans="1:10" s="2" customFormat="1" ht="12.75">
      <c r="A51" s="59">
        <v>1995</v>
      </c>
      <c r="B51" s="29">
        <v>350.994</v>
      </c>
      <c r="C51" s="29">
        <v>140.6916</v>
      </c>
      <c r="D51" s="35"/>
      <c r="E51" s="35"/>
      <c r="F51" s="35"/>
      <c r="G51" s="35"/>
      <c r="H51" s="35"/>
      <c r="I51" s="29"/>
      <c r="J51" s="35"/>
    </row>
    <row r="52" spans="1:10" s="2" customFormat="1" ht="12.75">
      <c r="A52" s="59">
        <v>1996</v>
      </c>
      <c r="B52" s="29">
        <v>354.8304</v>
      </c>
      <c r="C52" s="29">
        <v>142.006</v>
      </c>
      <c r="D52" s="35"/>
      <c r="E52" s="35"/>
      <c r="F52" s="35"/>
      <c r="G52" s="35"/>
      <c r="H52" s="35"/>
      <c r="I52" s="29"/>
      <c r="J52" s="35"/>
    </row>
    <row r="53" spans="1:10" s="2" customFormat="1" ht="12.75">
      <c r="A53" s="59">
        <v>1997</v>
      </c>
      <c r="B53" s="29">
        <v>358.608</v>
      </c>
      <c r="C53" s="29">
        <v>143.6633</v>
      </c>
      <c r="D53" s="35"/>
      <c r="E53" s="35"/>
      <c r="F53" s="35"/>
      <c r="G53" s="35"/>
      <c r="H53" s="35"/>
      <c r="I53" s="29"/>
      <c r="J53" s="35"/>
    </row>
    <row r="54" spans="1:10" s="2" customFormat="1" ht="12.75">
      <c r="A54" s="59">
        <v>1998</v>
      </c>
      <c r="B54" s="29">
        <v>361.9917</v>
      </c>
      <c r="C54" s="29">
        <v>144.991</v>
      </c>
      <c r="D54" s="35"/>
      <c r="E54" s="35"/>
      <c r="F54" s="35"/>
      <c r="G54" s="35"/>
      <c r="H54" s="35"/>
      <c r="I54" s="29"/>
      <c r="J54" s="35"/>
    </row>
    <row r="55" spans="1:10" s="2" customFormat="1" ht="12.75">
      <c r="A55" s="59">
        <v>1999</v>
      </c>
      <c r="B55" s="29">
        <v>365.313</v>
      </c>
      <c r="C55" s="29">
        <v>146.664</v>
      </c>
      <c r="D55" s="35"/>
      <c r="E55" s="35"/>
      <c r="F55" s="35"/>
      <c r="G55" s="35"/>
      <c r="H55" s="35"/>
      <c r="I55" s="29"/>
      <c r="J55" s="35"/>
    </row>
    <row r="56" spans="1:10" s="2" customFormat="1" ht="12.75">
      <c r="A56" s="59">
        <v>2000</v>
      </c>
      <c r="B56" s="29">
        <v>367.7506</v>
      </c>
      <c r="C56" s="29">
        <v>148.005</v>
      </c>
      <c r="D56" s="29"/>
      <c r="E56" s="29"/>
      <c r="F56" s="35"/>
      <c r="G56" s="35"/>
      <c r="H56" s="35"/>
      <c r="I56" s="29"/>
      <c r="J56" s="29"/>
    </row>
    <row r="57" spans="1:10" s="2" customFormat="1" ht="12.75">
      <c r="A57" s="59">
        <v>2001</v>
      </c>
      <c r="B57" s="29">
        <v>370.1335</v>
      </c>
      <c r="C57" s="29">
        <v>149.8235</v>
      </c>
      <c r="D57" s="29"/>
      <c r="E57" s="29"/>
      <c r="F57" s="35"/>
      <c r="G57" s="35"/>
      <c r="H57" s="35"/>
      <c r="I57" s="29"/>
      <c r="J57" s="29"/>
    </row>
    <row r="58" spans="1:10" s="2" customFormat="1" ht="12.75">
      <c r="A58" s="59">
        <v>2002</v>
      </c>
      <c r="B58" s="29">
        <v>372.8448</v>
      </c>
      <c r="C58" s="29">
        <v>150.5027</v>
      </c>
      <c r="D58" s="29"/>
      <c r="E58" s="29"/>
      <c r="F58" s="35"/>
      <c r="G58" s="35"/>
      <c r="H58" s="35"/>
      <c r="I58" s="29"/>
      <c r="J58" s="29"/>
    </row>
    <row r="59" spans="1:10" s="2" customFormat="1" ht="12.75">
      <c r="A59" s="59">
        <v>2003</v>
      </c>
      <c r="B59" s="29">
        <v>374.709024</v>
      </c>
      <c r="C59" s="29">
        <v>150.5027</v>
      </c>
      <c r="D59" s="35"/>
      <c r="E59" s="35"/>
      <c r="F59" s="35"/>
      <c r="G59" s="35"/>
      <c r="H59" s="35"/>
      <c r="I59" s="35"/>
      <c r="J59" s="35"/>
    </row>
    <row r="60" s="2" customFormat="1" ht="12.75">
      <c r="A60" s="51"/>
    </row>
    <row r="61" s="2" customFormat="1" ht="12.75">
      <c r="A61" s="51"/>
    </row>
    <row r="62" spans="1:2" s="2" customFormat="1" ht="12.75">
      <c r="A62" s="51"/>
      <c r="B62" s="2" t="s">
        <v>949</v>
      </c>
    </row>
  </sheetData>
  <printOptions/>
  <pageMargins left="0.7875" right="0.7875" top="0.7875" bottom="0.7875" header="0.5" footer="0.5"/>
  <pageSetup fitToHeight="0" horizontalDpi="300" verticalDpi="300" orientation="portrait" paperSize="9" r:id="rId1"/>
</worksheet>
</file>

<file path=xl/worksheets/sheet41.xml><?xml version="1.0" encoding="utf-8"?>
<worksheet xmlns="http://schemas.openxmlformats.org/spreadsheetml/2006/main" xmlns:r="http://schemas.openxmlformats.org/officeDocument/2006/relationships">
  <dimension ref="A1:S62"/>
  <sheetViews>
    <sheetView workbookViewId="0" topLeftCell="A1">
      <pane xSplit="1" ySplit="5" topLeftCell="F26" activePane="bottomRight" state="frozen"/>
      <selection pane="topLeft" activeCell="S48" sqref="S48"/>
      <selection pane="topRight" activeCell="S48" sqref="S48"/>
      <selection pane="bottomLeft" activeCell="S48" sqref="S48"/>
      <selection pane="bottomRight" activeCell="S48" sqref="S48"/>
    </sheetView>
  </sheetViews>
  <sheetFormatPr defaultColWidth="9.140625" defaultRowHeight="12.75"/>
  <cols>
    <col min="1" max="12" width="9.00390625" style="1" customWidth="1"/>
    <col min="13" max="13" width="11.421875" style="1" customWidth="1"/>
    <col min="14" max="16384" width="9.00390625" style="1" customWidth="1"/>
  </cols>
  <sheetData>
    <row r="1" spans="1:15" s="2" customFormat="1" ht="12.75">
      <c r="A1" s="53" t="s">
        <v>950</v>
      </c>
      <c r="B1" s="35"/>
      <c r="C1" s="35"/>
      <c r="D1" s="35"/>
      <c r="E1" s="35"/>
      <c r="F1" s="35"/>
      <c r="G1" s="35"/>
      <c r="H1" s="35"/>
      <c r="I1" s="35"/>
      <c r="J1" s="35"/>
      <c r="K1" s="35"/>
      <c r="L1" s="35"/>
      <c r="M1" s="35"/>
      <c r="N1" s="35"/>
      <c r="O1" s="35"/>
    </row>
    <row r="2" spans="1:15" s="2" customFormat="1" ht="12.75">
      <c r="A2" s="53" t="s">
        <v>951</v>
      </c>
      <c r="B2" s="35"/>
      <c r="C2" s="35"/>
      <c r="D2" s="35"/>
      <c r="E2" s="35"/>
      <c r="F2" s="35"/>
      <c r="G2" s="35"/>
      <c r="H2" s="35"/>
      <c r="I2" s="35"/>
      <c r="J2" s="35"/>
      <c r="K2" s="35"/>
      <c r="L2" s="35"/>
      <c r="M2" s="35"/>
      <c r="N2" s="35"/>
      <c r="O2" s="35"/>
    </row>
    <row r="3" spans="1:19" s="2" customFormat="1" ht="12.75">
      <c r="A3" s="58"/>
      <c r="B3" s="58" t="s">
        <v>952</v>
      </c>
      <c r="C3" s="58" t="s">
        <v>953</v>
      </c>
      <c r="D3" s="58" t="s">
        <v>954</v>
      </c>
      <c r="E3" s="58" t="s">
        <v>955</v>
      </c>
      <c r="F3" s="58" t="s">
        <v>956</v>
      </c>
      <c r="G3" s="58" t="s">
        <v>957</v>
      </c>
      <c r="H3" s="58" t="s">
        <v>958</v>
      </c>
      <c r="I3" s="58" t="s">
        <v>959</v>
      </c>
      <c r="J3" s="58" t="s">
        <v>960</v>
      </c>
      <c r="K3" s="58" t="s">
        <v>961</v>
      </c>
      <c r="L3" s="58" t="s">
        <v>962</v>
      </c>
      <c r="M3" s="58" t="s">
        <v>963</v>
      </c>
      <c r="N3" s="58" t="s">
        <v>964</v>
      </c>
      <c r="O3" s="58" t="s">
        <v>965</v>
      </c>
      <c r="P3" s="58" t="s">
        <v>966</v>
      </c>
      <c r="Q3" s="58" t="s">
        <v>967</v>
      </c>
      <c r="R3" s="58" t="s">
        <v>968</v>
      </c>
      <c r="S3" s="58" t="s">
        <v>969</v>
      </c>
    </row>
    <row r="4" spans="1:19" s="2" customFormat="1" ht="12.75">
      <c r="A4" s="58"/>
      <c r="B4" s="58"/>
      <c r="C4" s="58"/>
      <c r="D4" s="58"/>
      <c r="E4" s="58"/>
      <c r="F4" s="58"/>
      <c r="G4" s="58" t="s">
        <v>970</v>
      </c>
      <c r="H4" s="58"/>
      <c r="I4" s="58"/>
      <c r="J4" s="58"/>
      <c r="K4" s="58" t="s">
        <v>971</v>
      </c>
      <c r="L4" s="58" t="s">
        <v>972</v>
      </c>
      <c r="M4" s="58"/>
      <c r="N4" s="58"/>
      <c r="O4" s="58"/>
      <c r="P4" s="58"/>
      <c r="Q4" s="58"/>
      <c r="R4" s="58"/>
      <c r="S4" s="58"/>
    </row>
    <row r="5" spans="1:19" s="2" customFormat="1" ht="12.75">
      <c r="A5" s="55"/>
      <c r="B5" s="55" t="s">
        <v>973</v>
      </c>
      <c r="C5" s="55" t="s">
        <v>974</v>
      </c>
      <c r="D5" s="55" t="s">
        <v>975</v>
      </c>
      <c r="E5" s="55" t="s">
        <v>976</v>
      </c>
      <c r="F5" s="55" t="s">
        <v>977</v>
      </c>
      <c r="G5" s="55" t="s">
        <v>978</v>
      </c>
      <c r="H5" s="55" t="s">
        <v>979</v>
      </c>
      <c r="I5" s="55" t="s">
        <v>980</v>
      </c>
      <c r="J5" s="55" t="s">
        <v>981</v>
      </c>
      <c r="K5" s="55" t="s">
        <v>982</v>
      </c>
      <c r="L5" s="55" t="s">
        <v>983</v>
      </c>
      <c r="M5" s="55" t="s">
        <v>984</v>
      </c>
      <c r="N5" s="55" t="s">
        <v>985</v>
      </c>
      <c r="O5" s="55" t="s">
        <v>986</v>
      </c>
      <c r="P5" s="55" t="s">
        <v>987</v>
      </c>
      <c r="Q5" s="55"/>
      <c r="R5" s="55"/>
      <c r="S5" s="55" t="s">
        <v>988</v>
      </c>
    </row>
    <row r="6" spans="1:19" s="2" customFormat="1" ht="12.75">
      <c r="A6" s="3">
        <v>1950</v>
      </c>
      <c r="B6" s="62">
        <f>empl_oecd!B6/population_oecd!B6</f>
        <v>0.44157823831038195</v>
      </c>
      <c r="C6" s="62">
        <f>empl_oecd!C6/population_oecd!C6</f>
        <v>0.3772255120573354</v>
      </c>
      <c r="D6" s="62">
        <f>empl_oecd!D6/population_oecd!D6</f>
        <v>0.45529649047053855</v>
      </c>
      <c r="E6" s="62">
        <f>empl_oecd!E6/population_oecd!E6</f>
        <v>0.4795309242768939</v>
      </c>
      <c r="F6" s="62">
        <f>empl_oecd!F6/population_oecd!F6</f>
        <v>0.4575612354372011</v>
      </c>
      <c r="G6" s="62"/>
      <c r="H6" s="62">
        <f>empl_oecd!H6/population_oecd!H6</f>
        <v>0.3392820283949081</v>
      </c>
      <c r="I6" s="62">
        <f>empl_oecd!I6/population_oecd!I6</f>
        <v>0.4078834732364637</v>
      </c>
      <c r="J6" s="62">
        <f>empl_oecd!J6/population_oecd!J6</f>
        <v>0.35587673092563216</v>
      </c>
      <c r="K6" s="62">
        <f>empl_oecd!K6/population_oecd!K6</f>
        <v>0</v>
      </c>
      <c r="L6" s="62">
        <f>empl_oecd!L6/population_oecd!L6</f>
        <v>0.36241845935888933</v>
      </c>
      <c r="M6" s="62">
        <f>empl_oecd!M6/population_oecd!M6</f>
        <v>0.41851128079028044</v>
      </c>
      <c r="N6" s="62">
        <f>empl_oecd!N6/population_oecd!N6</f>
        <v>0.4098252308868775</v>
      </c>
      <c r="O6" s="62">
        <f>empl_oecd!O6/population_oecd!O6</f>
        <v>0.48712638260413554</v>
      </c>
      <c r="P6" s="62">
        <f>empl_oecd!P6/population_oecd!P6</f>
        <v>0.43856064520985094</v>
      </c>
      <c r="Q6" s="62"/>
      <c r="R6" s="62"/>
      <c r="S6" s="62">
        <f>empl_oecd!S6/population_oecd!S6</f>
        <v>0.3966056656014684</v>
      </c>
    </row>
    <row r="7" spans="1:19" s="2" customFormat="1" ht="12.75">
      <c r="A7" s="3">
        <v>1951</v>
      </c>
      <c r="B7" s="62">
        <f>empl_oecd!B7/population_oecd!B7</f>
        <v>0</v>
      </c>
      <c r="C7" s="62">
        <f>empl_oecd!C7/population_oecd!C7</f>
        <v>0</v>
      </c>
      <c r="D7" s="62">
        <f>empl_oecd!D7/population_oecd!D7</f>
        <v>0</v>
      </c>
      <c r="E7" s="62">
        <f>empl_oecd!E7/population_oecd!E7</f>
        <v>0</v>
      </c>
      <c r="F7" s="62">
        <f>empl_oecd!F7/population_oecd!F7</f>
        <v>0</v>
      </c>
      <c r="G7" s="62"/>
      <c r="H7" s="62">
        <f>empl_oecd!H7/population_oecd!H7</f>
        <v>0</v>
      </c>
      <c r="I7" s="62">
        <f>empl_oecd!I7/population_oecd!I7</f>
        <v>0</v>
      </c>
      <c r="J7" s="62">
        <f>empl_oecd!J7/population_oecd!J7</f>
        <v>0</v>
      </c>
      <c r="K7" s="62">
        <f>empl_oecd!K7/population_oecd!K7</f>
        <v>0</v>
      </c>
      <c r="L7" s="62">
        <f>empl_oecd!L7/population_oecd!L7</f>
        <v>0.358663930495705</v>
      </c>
      <c r="M7" s="62">
        <f>empl_oecd!M7/population_oecd!M7</f>
        <v>0</v>
      </c>
      <c r="N7" s="62">
        <f>empl_oecd!N7/population_oecd!N7</f>
        <v>0</v>
      </c>
      <c r="O7" s="62">
        <f>empl_oecd!O7/population_oecd!O7</f>
        <v>0</v>
      </c>
      <c r="P7" s="62">
        <f>empl_oecd!P7/population_oecd!P7</f>
        <v>0</v>
      </c>
      <c r="Q7" s="62"/>
      <c r="R7" s="62"/>
      <c r="S7" s="62">
        <f>empl_oecd!S7/population_oecd!S7</f>
        <v>0</v>
      </c>
    </row>
    <row r="8" spans="1:19" s="2" customFormat="1" ht="12.75">
      <c r="A8" s="3">
        <v>1952</v>
      </c>
      <c r="B8" s="62">
        <f>empl_oecd!B8/population_oecd!B8</f>
        <v>0</v>
      </c>
      <c r="C8" s="62">
        <f>empl_oecd!C8/population_oecd!C8</f>
        <v>0</v>
      </c>
      <c r="D8" s="62">
        <f>empl_oecd!D8/population_oecd!D8</f>
        <v>0</v>
      </c>
      <c r="E8" s="62">
        <f>empl_oecd!E8/population_oecd!E8</f>
        <v>0</v>
      </c>
      <c r="F8" s="62">
        <f>empl_oecd!F8/population_oecd!F8</f>
        <v>0</v>
      </c>
      <c r="G8" s="62"/>
      <c r="H8" s="62">
        <f>empl_oecd!H8/population_oecd!H8</f>
        <v>0</v>
      </c>
      <c r="I8" s="62">
        <f>empl_oecd!I8/population_oecd!I8</f>
        <v>0</v>
      </c>
      <c r="J8" s="62">
        <f>empl_oecd!J8/population_oecd!J8</f>
        <v>0</v>
      </c>
      <c r="K8" s="62">
        <f>empl_oecd!K8/population_oecd!K8</f>
        <v>0</v>
      </c>
      <c r="L8" s="62">
        <f>empl_oecd!L8/population_oecd!L8</f>
        <v>0.3534120138176417</v>
      </c>
      <c r="M8" s="62">
        <f>empl_oecd!M8/population_oecd!M8</f>
        <v>0</v>
      </c>
      <c r="N8" s="62">
        <f>empl_oecd!N8/population_oecd!N8</f>
        <v>0</v>
      </c>
      <c r="O8" s="62">
        <f>empl_oecd!O8/population_oecd!O8</f>
        <v>0</v>
      </c>
      <c r="P8" s="62">
        <f>empl_oecd!P8/population_oecd!P8</f>
        <v>0</v>
      </c>
      <c r="Q8" s="62"/>
      <c r="R8" s="62"/>
      <c r="S8" s="62">
        <f>empl_oecd!S8/population_oecd!S8</f>
        <v>0</v>
      </c>
    </row>
    <row r="9" spans="1:19" s="2" customFormat="1" ht="12.75">
      <c r="A9" s="3">
        <v>1953</v>
      </c>
      <c r="B9" s="62">
        <f>empl_oecd!B9/population_oecd!B9</f>
        <v>0</v>
      </c>
      <c r="C9" s="62">
        <f>empl_oecd!C9/population_oecd!C9</f>
        <v>0</v>
      </c>
      <c r="D9" s="62">
        <f>empl_oecd!D9/population_oecd!D9</f>
        <v>0</v>
      </c>
      <c r="E9" s="62">
        <f>empl_oecd!E9/population_oecd!E9</f>
        <v>0</v>
      </c>
      <c r="F9" s="62">
        <f>empl_oecd!F9/population_oecd!F9</f>
        <v>0</v>
      </c>
      <c r="G9" s="62"/>
      <c r="H9" s="62">
        <f>empl_oecd!H9/population_oecd!H9</f>
        <v>0</v>
      </c>
      <c r="I9" s="62">
        <f>empl_oecd!I9/population_oecd!I9</f>
        <v>0</v>
      </c>
      <c r="J9" s="62">
        <f>empl_oecd!J9/population_oecd!J9</f>
        <v>0</v>
      </c>
      <c r="K9" s="62">
        <f>empl_oecd!K9/population_oecd!K9</f>
        <v>0</v>
      </c>
      <c r="L9" s="62">
        <f>empl_oecd!L9/population_oecd!L9</f>
        <v>0.3565302127310281</v>
      </c>
      <c r="M9" s="62">
        <f>empl_oecd!M9/population_oecd!M9</f>
        <v>0</v>
      </c>
      <c r="N9" s="62">
        <f>empl_oecd!N9/population_oecd!N9</f>
        <v>0</v>
      </c>
      <c r="O9" s="62">
        <f>empl_oecd!O9/population_oecd!O9</f>
        <v>0</v>
      </c>
      <c r="P9" s="62">
        <f>empl_oecd!P9/population_oecd!P9</f>
        <v>0</v>
      </c>
      <c r="Q9" s="62"/>
      <c r="R9" s="62"/>
      <c r="S9" s="62">
        <f>empl_oecd!S9/population_oecd!S9</f>
        <v>0</v>
      </c>
    </row>
    <row r="10" spans="1:19" s="2" customFormat="1" ht="12.75">
      <c r="A10" s="3">
        <v>1954</v>
      </c>
      <c r="B10" s="62">
        <f>empl_oecd!B10/population_oecd!B10</f>
        <v>0</v>
      </c>
      <c r="C10" s="62">
        <f>empl_oecd!C10/population_oecd!C10</f>
        <v>0</v>
      </c>
      <c r="D10" s="62">
        <f>empl_oecd!D10/population_oecd!D10</f>
        <v>0</v>
      </c>
      <c r="E10" s="62">
        <f>empl_oecd!E10/population_oecd!E10</f>
        <v>0</v>
      </c>
      <c r="F10" s="62">
        <f>empl_oecd!F10/population_oecd!F10</f>
        <v>0</v>
      </c>
      <c r="G10" s="62"/>
      <c r="H10" s="62">
        <f>empl_oecd!H10/population_oecd!H10</f>
        <v>0</v>
      </c>
      <c r="I10" s="62">
        <f>empl_oecd!I10/population_oecd!I10</f>
        <v>0</v>
      </c>
      <c r="J10" s="62">
        <f>empl_oecd!J10/population_oecd!J10</f>
        <v>0</v>
      </c>
      <c r="K10" s="62">
        <f>empl_oecd!K10/population_oecd!K10</f>
        <v>0</v>
      </c>
      <c r="L10" s="62">
        <f>empl_oecd!L10/population_oecd!L10</f>
        <v>0.3625132851086961</v>
      </c>
      <c r="M10" s="62">
        <f>empl_oecd!M10/population_oecd!M10</f>
        <v>0</v>
      </c>
      <c r="N10" s="62">
        <f>empl_oecd!N10/population_oecd!N10</f>
        <v>0</v>
      </c>
      <c r="O10" s="62">
        <f>empl_oecd!O10/population_oecd!O10</f>
        <v>0</v>
      </c>
      <c r="P10" s="62">
        <f>empl_oecd!P10/population_oecd!P10</f>
        <v>0</v>
      </c>
      <c r="Q10" s="62"/>
      <c r="R10" s="62"/>
      <c r="S10" s="62">
        <f>empl_oecd!S10/population_oecd!S10</f>
        <v>0</v>
      </c>
    </row>
    <row r="11" spans="1:19" s="2" customFormat="1" ht="12.75">
      <c r="A11" s="3">
        <v>1955</v>
      </c>
      <c r="B11" s="62">
        <f>empl_oecd!B11/population_oecd!B11</f>
        <v>0</v>
      </c>
      <c r="C11" s="62">
        <f>empl_oecd!C11/population_oecd!C11</f>
        <v>0</v>
      </c>
      <c r="D11" s="62">
        <f>empl_oecd!D11/population_oecd!D11</f>
        <v>0</v>
      </c>
      <c r="E11" s="62">
        <f>empl_oecd!E11/population_oecd!E11</f>
        <v>0</v>
      </c>
      <c r="F11" s="62">
        <f>empl_oecd!F11/population_oecd!F11</f>
        <v>0</v>
      </c>
      <c r="G11" s="62"/>
      <c r="H11" s="62">
        <f>empl_oecd!H11/population_oecd!H11</f>
        <v>0</v>
      </c>
      <c r="I11" s="62">
        <f>empl_oecd!I11/population_oecd!I11</f>
        <v>0</v>
      </c>
      <c r="J11" s="62">
        <f>empl_oecd!J11/population_oecd!J11</f>
        <v>0</v>
      </c>
      <c r="K11" s="62">
        <f>empl_oecd!K11/population_oecd!K11</f>
        <v>0</v>
      </c>
      <c r="L11" s="62">
        <f>empl_oecd!L11/population_oecd!L11</f>
        <v>0.3649969487225689</v>
      </c>
      <c r="M11" s="62">
        <f>empl_oecd!M11/population_oecd!M11</f>
        <v>0</v>
      </c>
      <c r="N11" s="62">
        <f>empl_oecd!N11/population_oecd!N11</f>
        <v>0</v>
      </c>
      <c r="O11" s="62">
        <f>empl_oecd!O11/population_oecd!O11</f>
        <v>0</v>
      </c>
      <c r="P11" s="62">
        <f>empl_oecd!P11/population_oecd!P11</f>
        <v>0</v>
      </c>
      <c r="Q11" s="62"/>
      <c r="R11" s="62"/>
      <c r="S11" s="62">
        <f>empl_oecd!S11/population_oecd!S11</f>
        <v>0</v>
      </c>
    </row>
    <row r="12" spans="1:19" s="2" customFormat="1" ht="12.75">
      <c r="A12" s="3">
        <v>1956</v>
      </c>
      <c r="B12" s="62">
        <f>empl_oecd!B12/population_oecd!B12</f>
        <v>0</v>
      </c>
      <c r="C12" s="62">
        <f>empl_oecd!C12/population_oecd!C12</f>
        <v>0.3797690345361221</v>
      </c>
      <c r="D12" s="62">
        <f>empl_oecd!D12/population_oecd!D12</f>
        <v>0</v>
      </c>
      <c r="E12" s="62">
        <f>empl_oecd!E12/population_oecd!E12</f>
        <v>0</v>
      </c>
      <c r="F12" s="62">
        <f>empl_oecd!F12/population_oecd!F12</f>
        <v>0</v>
      </c>
      <c r="G12" s="62"/>
      <c r="H12" s="62">
        <f>empl_oecd!H12/population_oecd!H12</f>
        <v>0</v>
      </c>
      <c r="I12" s="62">
        <f>empl_oecd!I12/population_oecd!I12</f>
        <v>0.3854585419650718</v>
      </c>
      <c r="J12" s="62">
        <f>empl_oecd!J12/population_oecd!J12</f>
        <v>0</v>
      </c>
      <c r="K12" s="62">
        <f>empl_oecd!K12/population_oecd!K12</f>
        <v>0</v>
      </c>
      <c r="L12" s="62">
        <f>empl_oecd!L12/population_oecd!L12</f>
        <v>0.36635876110367366</v>
      </c>
      <c r="M12" s="62">
        <f>empl_oecd!M12/population_oecd!M12</f>
        <v>0.36786203746002744</v>
      </c>
      <c r="N12" s="62">
        <f>empl_oecd!N12/population_oecd!N12</f>
        <v>0</v>
      </c>
      <c r="O12" s="62">
        <f>empl_oecd!O12/population_oecd!O12</f>
        <v>0</v>
      </c>
      <c r="P12" s="62">
        <f>empl_oecd!P12/population_oecd!P12</f>
        <v>0</v>
      </c>
      <c r="Q12" s="62"/>
      <c r="R12" s="62"/>
      <c r="S12" s="62">
        <f>empl_oecd!S12/population_oecd!S12</f>
        <v>0</v>
      </c>
    </row>
    <row r="13" spans="1:19" s="2" customFormat="1" ht="12.75">
      <c r="A13" s="3">
        <v>1957</v>
      </c>
      <c r="B13" s="62">
        <f>empl_oecd!B13/population_oecd!B13</f>
        <v>0</v>
      </c>
      <c r="C13" s="62">
        <f>empl_oecd!C13/population_oecd!C13</f>
        <v>0.38090529753164687</v>
      </c>
      <c r="D13" s="62">
        <f>empl_oecd!D13/population_oecd!D13</f>
        <v>0</v>
      </c>
      <c r="E13" s="62">
        <f>empl_oecd!E13/population_oecd!E13</f>
        <v>0</v>
      </c>
      <c r="F13" s="62">
        <f>empl_oecd!F13/population_oecd!F13</f>
        <v>0</v>
      </c>
      <c r="G13" s="62"/>
      <c r="H13" s="62">
        <f>empl_oecd!H13/population_oecd!H13</f>
        <v>0</v>
      </c>
      <c r="I13" s="62">
        <f>empl_oecd!I13/population_oecd!I13</f>
        <v>0.37349472938135375</v>
      </c>
      <c r="J13" s="62">
        <f>empl_oecd!J13/population_oecd!J13</f>
        <v>0</v>
      </c>
      <c r="K13" s="62">
        <f>empl_oecd!K13/population_oecd!K13</f>
        <v>0</v>
      </c>
      <c r="L13" s="62">
        <f>empl_oecd!L13/population_oecd!L13</f>
        <v>0.3642980324651357</v>
      </c>
      <c r="M13" s="62">
        <f>empl_oecd!M13/population_oecd!M13</f>
        <v>0.36778506744994416</v>
      </c>
      <c r="N13" s="62">
        <f>empl_oecd!N13/population_oecd!N13</f>
        <v>0</v>
      </c>
      <c r="O13" s="62">
        <f>empl_oecd!O13/population_oecd!O13</f>
        <v>0</v>
      </c>
      <c r="P13" s="62">
        <f>empl_oecd!P13/population_oecd!P13</f>
        <v>0</v>
      </c>
      <c r="Q13" s="62"/>
      <c r="R13" s="62"/>
      <c r="S13" s="62">
        <f>empl_oecd!S13/population_oecd!S13</f>
        <v>0</v>
      </c>
    </row>
    <row r="14" spans="1:19" s="2" customFormat="1" ht="12.75">
      <c r="A14" s="3">
        <v>1958</v>
      </c>
      <c r="B14" s="62">
        <f>empl_oecd!B14/population_oecd!B14</f>
        <v>0</v>
      </c>
      <c r="C14" s="62">
        <f>empl_oecd!C14/population_oecd!C14</f>
        <v>0.3746945526901511</v>
      </c>
      <c r="D14" s="62">
        <f>empl_oecd!D14/population_oecd!D14</f>
        <v>0</v>
      </c>
      <c r="E14" s="62">
        <f>empl_oecd!E14/population_oecd!E14</f>
        <v>0</v>
      </c>
      <c r="F14" s="62">
        <f>empl_oecd!F14/population_oecd!F14</f>
        <v>0</v>
      </c>
      <c r="G14" s="62"/>
      <c r="H14" s="62">
        <f>empl_oecd!H14/population_oecd!H14</f>
        <v>0</v>
      </c>
      <c r="I14" s="62">
        <f>empl_oecd!I14/population_oecd!I14</f>
        <v>0.37173130700026163</v>
      </c>
      <c r="J14" s="62">
        <f>empl_oecd!J14/population_oecd!J14</f>
        <v>0</v>
      </c>
      <c r="K14" s="62">
        <f>empl_oecd!K14/population_oecd!K14</f>
        <v>0.4178279358365652</v>
      </c>
      <c r="L14" s="62">
        <f>empl_oecd!L14/population_oecd!L14</f>
        <v>0.3564457397923924</v>
      </c>
      <c r="M14" s="62">
        <f>empl_oecd!M14/population_oecd!M14</f>
        <v>0.3675515129014294</v>
      </c>
      <c r="N14" s="62">
        <f>empl_oecd!N14/population_oecd!N14</f>
        <v>0</v>
      </c>
      <c r="O14" s="62">
        <f>empl_oecd!O14/population_oecd!O14</f>
        <v>0</v>
      </c>
      <c r="P14" s="62">
        <f>empl_oecd!P14/population_oecd!P14</f>
        <v>0</v>
      </c>
      <c r="Q14" s="62"/>
      <c r="R14" s="62"/>
      <c r="S14" s="62">
        <f>empl_oecd!S14/population_oecd!S14</f>
        <v>0</v>
      </c>
    </row>
    <row r="15" spans="1:19" s="2" customFormat="1" ht="12.75">
      <c r="A15" s="3">
        <v>1959</v>
      </c>
      <c r="B15" s="62">
        <f>empl_oecd!B15/population_oecd!B15</f>
        <v>0</v>
      </c>
      <c r="C15" s="62">
        <f>empl_oecd!C15/population_oecd!C15</f>
        <v>0.36951890813094285</v>
      </c>
      <c r="D15" s="62">
        <f>empl_oecd!D15/population_oecd!D15</f>
        <v>0</v>
      </c>
      <c r="E15" s="62">
        <f>empl_oecd!E15/population_oecd!E15</f>
        <v>0.4610098527772089</v>
      </c>
      <c r="F15" s="62">
        <f>empl_oecd!F15/population_oecd!F15</f>
        <v>0.40252397037772925</v>
      </c>
      <c r="G15" s="62"/>
      <c r="H15" s="62">
        <f>empl_oecd!H15/population_oecd!H15</f>
        <v>0</v>
      </c>
      <c r="I15" s="62">
        <f>empl_oecd!I15/population_oecd!I15</f>
        <v>0.3696745843623078</v>
      </c>
      <c r="J15" s="62">
        <f>empl_oecd!J15/population_oecd!J15</f>
        <v>0.41967702044908695</v>
      </c>
      <c r="K15" s="62">
        <f>empl_oecd!K15/population_oecd!K15</f>
        <v>0.41574396966559835</v>
      </c>
      <c r="L15" s="62">
        <f>empl_oecd!L15/population_oecd!L15</f>
        <v>0.3555712418606047</v>
      </c>
      <c r="M15" s="62">
        <f>empl_oecd!M15/population_oecd!M15</f>
        <v>0.36712399082747965</v>
      </c>
      <c r="N15" s="62">
        <f>empl_oecd!N15/population_oecd!N15</f>
        <v>0</v>
      </c>
      <c r="O15" s="62">
        <f>empl_oecd!O15/population_oecd!O15</f>
        <v>0.47661581018845867</v>
      </c>
      <c r="P15" s="62">
        <f>empl_oecd!P15/population_oecd!P15</f>
        <v>0.4469166217568712</v>
      </c>
      <c r="Q15" s="62"/>
      <c r="R15" s="62"/>
      <c r="S15" s="62">
        <f>empl_oecd!S15/population_oecd!S15</f>
        <v>0.3634369903840747</v>
      </c>
    </row>
    <row r="16" spans="1:19" s="2" customFormat="1" ht="12.75">
      <c r="A16" s="3">
        <v>1960</v>
      </c>
      <c r="B16" s="62">
        <f>empl_oecd!B16/population_oecd!B16</f>
        <v>0.4440006282704195</v>
      </c>
      <c r="C16" s="62">
        <f>empl_oecd!C16/population_oecd!C16</f>
        <v>0.37801440994878655</v>
      </c>
      <c r="D16" s="62">
        <f>empl_oecd!D16/population_oecd!D16</f>
        <v>0.43789565597031216</v>
      </c>
      <c r="E16" s="62">
        <f>empl_oecd!E16/population_oecd!E16</f>
        <v>0.4711486364457287</v>
      </c>
      <c r="F16" s="62">
        <f>empl_oecd!F16/population_oecd!F16</f>
        <v>0.4000468919356799</v>
      </c>
      <c r="G16" s="62"/>
      <c r="H16" s="62">
        <f>empl_oecd!H16/population_oecd!H16</f>
        <v>0.33884821478079424</v>
      </c>
      <c r="I16" s="62">
        <f>empl_oecd!I16/population_oecd!I16</f>
        <v>0.3693502824858757</v>
      </c>
      <c r="J16" s="62">
        <f>empl_oecd!J16/population_oecd!J16</f>
        <v>0.41745283018867835</v>
      </c>
      <c r="K16" s="62">
        <f>empl_oecd!K16/population_oecd!K16</f>
        <v>0.4133541423443408</v>
      </c>
      <c r="L16" s="62">
        <f>empl_oecd!L16/population_oecd!L16</f>
        <v>0.3584655722608166</v>
      </c>
      <c r="M16" s="62">
        <f>empl_oecd!M16/population_oecd!M16</f>
        <v>0.3669481115894076</v>
      </c>
      <c r="N16" s="62">
        <f>empl_oecd!N16/population_oecd!N16</f>
        <v>0.37697625747984237</v>
      </c>
      <c r="O16" s="62">
        <f>empl_oecd!O16/population_oecd!O16</f>
        <v>0.48206010511477</v>
      </c>
      <c r="P16" s="62">
        <f>empl_oecd!P16/population_oecd!P16</f>
        <v>0.4506224700221492</v>
      </c>
      <c r="Q16" s="62"/>
      <c r="R16" s="62"/>
      <c r="S16" s="62">
        <f>empl_oecd!S16/population_oecd!S16</f>
        <v>0.36407613839520453</v>
      </c>
    </row>
    <row r="17" spans="1:19" s="2" customFormat="1" ht="12.75">
      <c r="A17" s="3">
        <v>1961</v>
      </c>
      <c r="B17" s="62">
        <f>empl_oecd!B17/population_oecd!B17</f>
        <v>0</v>
      </c>
      <c r="C17" s="62">
        <f>empl_oecd!C17/population_oecd!C17</f>
        <v>0.3797813611468721</v>
      </c>
      <c r="D17" s="62">
        <f>empl_oecd!D17/population_oecd!D17</f>
        <v>0</v>
      </c>
      <c r="E17" s="62">
        <f>empl_oecd!E17/population_oecd!E17</f>
        <v>0.4732118599310828</v>
      </c>
      <c r="F17" s="62">
        <f>empl_oecd!F17/population_oecd!F17</f>
        <v>0.3966354919362641</v>
      </c>
      <c r="G17" s="62"/>
      <c r="H17" s="62">
        <f>empl_oecd!H17/population_oecd!H17</f>
        <v>0</v>
      </c>
      <c r="I17" s="62">
        <f>empl_oecd!I17/population_oecd!I17</f>
        <v>0.37043607848703114</v>
      </c>
      <c r="J17" s="62">
        <f>empl_oecd!J17/population_oecd!J17</f>
        <v>0.4168301384874711</v>
      </c>
      <c r="K17" s="62">
        <f>empl_oecd!K17/population_oecd!K17</f>
        <v>0.410977103283544</v>
      </c>
      <c r="L17" s="62">
        <f>empl_oecd!L17/population_oecd!L17</f>
        <v>0.36190392143352534</v>
      </c>
      <c r="M17" s="62">
        <f>empl_oecd!M17/population_oecd!M17</f>
        <v>0.36606431039064574</v>
      </c>
      <c r="N17" s="62">
        <f>empl_oecd!N17/population_oecd!N17</f>
        <v>0.37454826890099996</v>
      </c>
      <c r="O17" s="62">
        <f>empl_oecd!O17/population_oecd!O17</f>
        <v>0.4840426819262452</v>
      </c>
      <c r="P17" s="62">
        <f>empl_oecd!P17/population_oecd!P17</f>
        <v>0.4525915124888746</v>
      </c>
      <c r="Q17" s="62"/>
      <c r="R17" s="62"/>
      <c r="S17" s="62">
        <f>empl_oecd!S17/population_oecd!S17</f>
        <v>0.357916283323625</v>
      </c>
    </row>
    <row r="18" spans="1:19" s="2" customFormat="1" ht="12.75">
      <c r="A18" s="3">
        <v>1962</v>
      </c>
      <c r="B18" s="62">
        <f>empl_oecd!B18/population_oecd!B18</f>
        <v>0</v>
      </c>
      <c r="C18" s="62">
        <f>empl_oecd!C18/population_oecd!C18</f>
        <v>0.38336370736787295</v>
      </c>
      <c r="D18" s="62">
        <f>empl_oecd!D18/population_oecd!D18</f>
        <v>0</v>
      </c>
      <c r="E18" s="62">
        <f>empl_oecd!E18/population_oecd!E18</f>
        <v>0.4724539529946166</v>
      </c>
      <c r="F18" s="62">
        <f>empl_oecd!F18/population_oecd!F18</f>
        <v>0.39195234453928146</v>
      </c>
      <c r="G18" s="62"/>
      <c r="H18" s="62">
        <f>empl_oecd!H18/population_oecd!H18</f>
        <v>0</v>
      </c>
      <c r="I18" s="62">
        <f>empl_oecd!I18/population_oecd!I18</f>
        <v>0.37173144876325087</v>
      </c>
      <c r="J18" s="62">
        <f>empl_oecd!J18/population_oecd!J18</f>
        <v>0.412973909870732</v>
      </c>
      <c r="K18" s="62">
        <f>empl_oecd!K18/population_oecd!K18</f>
        <v>0.40923190304571977</v>
      </c>
      <c r="L18" s="62">
        <f>empl_oecd!L18/population_oecd!L18</f>
        <v>0.367059396083822</v>
      </c>
      <c r="M18" s="62">
        <f>empl_oecd!M18/population_oecd!M18</f>
        <v>0.3655291691611788</v>
      </c>
      <c r="N18" s="62">
        <f>empl_oecd!N18/population_oecd!N18</f>
        <v>0.37476658127089485</v>
      </c>
      <c r="O18" s="62">
        <f>empl_oecd!O18/population_oecd!O18</f>
        <v>0.4844220552614081</v>
      </c>
      <c r="P18" s="62">
        <f>empl_oecd!P18/population_oecd!P18</f>
        <v>0.4512872476169031</v>
      </c>
      <c r="Q18" s="62"/>
      <c r="R18" s="62"/>
      <c r="S18" s="62">
        <f>empl_oecd!S18/population_oecd!S18</f>
        <v>0.35757861668936086</v>
      </c>
    </row>
    <row r="19" spans="1:19" s="2" customFormat="1" ht="12.75">
      <c r="A19" s="3">
        <v>1963</v>
      </c>
      <c r="B19" s="62">
        <f>empl_oecd!B19/population_oecd!B19</f>
        <v>0</v>
      </c>
      <c r="C19" s="62">
        <f>empl_oecd!C19/population_oecd!C19</f>
        <v>0.3834925832965281</v>
      </c>
      <c r="D19" s="62">
        <f>empl_oecd!D19/population_oecd!D19</f>
        <v>0</v>
      </c>
      <c r="E19" s="62">
        <f>empl_oecd!E19/population_oecd!E19</f>
        <v>0.46757804960925725</v>
      </c>
      <c r="F19" s="62">
        <f>empl_oecd!F19/population_oecd!F19</f>
        <v>0.3936736228342683</v>
      </c>
      <c r="G19" s="62"/>
      <c r="H19" s="62">
        <f>empl_oecd!H19/population_oecd!H19</f>
        <v>0</v>
      </c>
      <c r="I19" s="62">
        <f>empl_oecd!I19/population_oecd!I19</f>
        <v>0.3712280701754386</v>
      </c>
      <c r="J19" s="62">
        <f>empl_oecd!J19/population_oecd!J19</f>
        <v>0.40317243729237884</v>
      </c>
      <c r="K19" s="62">
        <f>empl_oecd!K19/population_oecd!K19</f>
        <v>0.4038026873684204</v>
      </c>
      <c r="L19" s="62">
        <f>empl_oecd!L19/population_oecd!L19</f>
        <v>0.3699828149038297</v>
      </c>
      <c r="M19" s="62">
        <f>empl_oecd!M19/population_oecd!M19</f>
        <v>0.3619406272022551</v>
      </c>
      <c r="N19" s="62">
        <f>empl_oecd!N19/population_oecd!N19</f>
        <v>0.37349863190496013</v>
      </c>
      <c r="O19" s="62">
        <f>empl_oecd!O19/population_oecd!O19</f>
        <v>0.4816993690961252</v>
      </c>
      <c r="P19" s="62">
        <f>empl_oecd!P19/population_oecd!P19</f>
        <v>0.4497902097902098</v>
      </c>
      <c r="Q19" s="62"/>
      <c r="R19" s="62"/>
      <c r="S19" s="62">
        <f>empl_oecd!S19/population_oecd!S19</f>
        <v>0.35807061857304406</v>
      </c>
    </row>
    <row r="20" spans="1:19" s="2" customFormat="1" ht="12.75">
      <c r="A20" s="3">
        <v>1964</v>
      </c>
      <c r="B20" s="62">
        <f>empl_oecd!B20/population_oecd!B20</f>
        <v>0</v>
      </c>
      <c r="C20" s="62">
        <f>empl_oecd!C20/population_oecd!C20</f>
        <v>0.38528877975872744</v>
      </c>
      <c r="D20" s="62">
        <f>empl_oecd!D20/population_oecd!D20</f>
        <v>0</v>
      </c>
      <c r="E20" s="62">
        <f>empl_oecd!E20/population_oecd!E20</f>
        <v>0.47091992514527725</v>
      </c>
      <c r="F20" s="62">
        <f>empl_oecd!F20/population_oecd!F20</f>
        <v>0.3974178523526169</v>
      </c>
      <c r="G20" s="62"/>
      <c r="H20" s="62">
        <f>empl_oecd!H20/population_oecd!H20</f>
        <v>0</v>
      </c>
      <c r="I20" s="62">
        <f>empl_oecd!I20/population_oecd!I20</f>
        <v>0.371159217877095</v>
      </c>
      <c r="J20" s="62">
        <f>empl_oecd!J20/population_oecd!J20</f>
        <v>0.3984126725265736</v>
      </c>
      <c r="K20" s="62">
        <f>empl_oecd!K20/population_oecd!K20</f>
        <v>0.404227196464675</v>
      </c>
      <c r="L20" s="62">
        <f>empl_oecd!L20/population_oecd!L20</f>
        <v>0.3744429145836323</v>
      </c>
      <c r="M20" s="62">
        <f>empl_oecd!M20/population_oecd!M20</f>
        <v>0.35933132365031517</v>
      </c>
      <c r="N20" s="62">
        <f>empl_oecd!N20/population_oecd!N20</f>
        <v>0.3717920452191878</v>
      </c>
      <c r="O20" s="62">
        <f>empl_oecd!O20/population_oecd!O20</f>
        <v>0.47798339562432435</v>
      </c>
      <c r="P20" s="62">
        <f>empl_oecd!P20/population_oecd!P20</f>
        <v>0.45285325331999776</v>
      </c>
      <c r="Q20" s="62"/>
      <c r="R20" s="62"/>
      <c r="S20" s="62">
        <f>empl_oecd!S20/population_oecd!S20</f>
        <v>0.36117234442828927</v>
      </c>
    </row>
    <row r="21" spans="1:19" s="2" customFormat="1" ht="12.75">
      <c r="A21" s="3">
        <v>1965</v>
      </c>
      <c r="B21" s="62">
        <f>empl_oecd!B21/population_oecd!B21</f>
        <v>0</v>
      </c>
      <c r="C21" s="62">
        <f>empl_oecd!C21/population_oecd!C21</f>
        <v>0.3832516590637271</v>
      </c>
      <c r="D21" s="62">
        <f>empl_oecd!D21/population_oecd!D21</f>
        <v>0.45774573884533737</v>
      </c>
      <c r="E21" s="62">
        <f>empl_oecd!E21/population_oecd!E21</f>
        <v>0.4697909517912095</v>
      </c>
      <c r="F21" s="62">
        <f>empl_oecd!F21/population_oecd!F21</f>
        <v>0.39704990525091766</v>
      </c>
      <c r="G21" s="62"/>
      <c r="H21" s="62">
        <f>empl_oecd!H21/population_oecd!H21</f>
        <v>0</v>
      </c>
      <c r="I21" s="62">
        <f>empl_oecd!I21/population_oecd!I21</f>
        <v>0.3689151599443672</v>
      </c>
      <c r="J21" s="62">
        <f>empl_oecd!J21/population_oecd!J21</f>
        <v>0.3860034690028142</v>
      </c>
      <c r="K21" s="62">
        <f>empl_oecd!K21/population_oecd!K21</f>
        <v>0.4025042253715964</v>
      </c>
      <c r="L21" s="62">
        <f>empl_oecd!L21/population_oecd!L21</f>
        <v>0.3756646608483786</v>
      </c>
      <c r="M21" s="62">
        <f>empl_oecd!M21/population_oecd!M21</f>
        <v>0.3579859456558055</v>
      </c>
      <c r="N21" s="62">
        <f>empl_oecd!N21/population_oecd!N21</f>
        <v>0.3711448181335848</v>
      </c>
      <c r="O21" s="62">
        <f>empl_oecd!O21/population_oecd!O21</f>
        <v>0.47841612712318166</v>
      </c>
      <c r="P21" s="62">
        <f>empl_oecd!P21/population_oecd!P21</f>
        <v>0.45446182152713893</v>
      </c>
      <c r="Q21" s="62"/>
      <c r="R21" s="62"/>
      <c r="S21" s="62">
        <f>empl_oecd!S21/population_oecd!S21</f>
        <v>0.3658615667282543</v>
      </c>
    </row>
    <row r="22" spans="1:19" s="2" customFormat="1" ht="12.75">
      <c r="A22" s="3">
        <v>1966</v>
      </c>
      <c r="B22" s="62">
        <f>empl_oecd!B22/population_oecd!B22</f>
        <v>0</v>
      </c>
      <c r="C22" s="62">
        <f>empl_oecd!C22/population_oecd!C22</f>
        <v>0.3823176760133785</v>
      </c>
      <c r="D22" s="62">
        <f>empl_oecd!D22/population_oecd!D22</f>
        <v>0</v>
      </c>
      <c r="E22" s="62">
        <f>empl_oecd!E22/population_oecd!E22</f>
        <v>0.4689066637792961</v>
      </c>
      <c r="F22" s="62">
        <f>empl_oecd!F22/population_oecd!F22</f>
        <v>0.39743778149060455</v>
      </c>
      <c r="G22" s="62"/>
      <c r="H22" s="62">
        <f>empl_oecd!H22/population_oecd!H22</f>
        <v>0</v>
      </c>
      <c r="I22" s="62">
        <f>empl_oecd!I22/population_oecd!I22</f>
        <v>0.3668515950069348</v>
      </c>
      <c r="J22" s="62">
        <f>empl_oecd!J22/population_oecd!J22</f>
        <v>0.37707468715103687</v>
      </c>
      <c r="K22" s="62">
        <f>empl_oecd!K22/population_oecd!K22</f>
        <v>0.400784967582741</v>
      </c>
      <c r="L22" s="62">
        <f>empl_oecd!L22/population_oecd!L22</f>
        <v>0.3768409176277074</v>
      </c>
      <c r="M22" s="62">
        <f>empl_oecd!M22/population_oecd!M22</f>
        <v>0.35657825399613563</v>
      </c>
      <c r="N22" s="62">
        <f>empl_oecd!N22/population_oecd!N22</f>
        <v>0.37054755527205974</v>
      </c>
      <c r="O22" s="62">
        <f>empl_oecd!O22/population_oecd!O22</f>
        <v>0.4784960469643358</v>
      </c>
      <c r="P22" s="62">
        <f>empl_oecd!P22/population_oecd!P22</f>
        <v>0.4531229983712461</v>
      </c>
      <c r="Q22" s="62"/>
      <c r="R22" s="62"/>
      <c r="S22" s="62">
        <f>empl_oecd!S22/population_oecd!S22</f>
        <v>0.37085368335368335</v>
      </c>
    </row>
    <row r="23" spans="1:19" s="2" customFormat="1" ht="12.75">
      <c r="A23" s="3">
        <v>1967</v>
      </c>
      <c r="B23" s="62">
        <f>empl_oecd!B23/population_oecd!B23</f>
        <v>0</v>
      </c>
      <c r="C23" s="62">
        <f>empl_oecd!C23/population_oecd!C23</f>
        <v>0.3785904881494271</v>
      </c>
      <c r="D23" s="62">
        <f>empl_oecd!D23/population_oecd!D23</f>
        <v>0.46788459948747624</v>
      </c>
      <c r="E23" s="62">
        <f>empl_oecd!E23/population_oecd!E23</f>
        <v>0.4566037539211906</v>
      </c>
      <c r="F23" s="62">
        <f>empl_oecd!F23/population_oecd!F23</f>
        <v>0.3968546200300329</v>
      </c>
      <c r="G23" s="62"/>
      <c r="H23" s="62">
        <f>empl_oecd!H23/population_oecd!H23</f>
        <v>0</v>
      </c>
      <c r="I23" s="62">
        <f>empl_oecd!I23/population_oecd!I23</f>
        <v>0.3627461122030275</v>
      </c>
      <c r="J23" s="62">
        <f>empl_oecd!J23/population_oecd!J23</f>
        <v>0.3794329122369658</v>
      </c>
      <c r="K23" s="62">
        <f>empl_oecd!K23/population_oecd!K23</f>
        <v>0.3907119843811852</v>
      </c>
      <c r="L23" s="62">
        <f>empl_oecd!L23/population_oecd!L23</f>
        <v>0.37477379226232854</v>
      </c>
      <c r="M23" s="62">
        <f>empl_oecd!M23/population_oecd!M23</f>
        <v>0.35460837086674724</v>
      </c>
      <c r="N23" s="62">
        <f>empl_oecd!N23/population_oecd!N23</f>
        <v>0.36782036071235324</v>
      </c>
      <c r="O23" s="62">
        <f>empl_oecd!O23/population_oecd!O23</f>
        <v>0.46937371463984623</v>
      </c>
      <c r="P23" s="62">
        <f>empl_oecd!P23/population_oecd!P23</f>
        <v>0.4452409978347495</v>
      </c>
      <c r="Q23" s="62"/>
      <c r="R23" s="62"/>
      <c r="S23" s="62">
        <f>empl_oecd!S23/population_oecd!S23</f>
        <v>0.3742703007367446</v>
      </c>
    </row>
    <row r="24" spans="1:19" s="2" customFormat="1" ht="12.75">
      <c r="A24" s="3">
        <v>1968</v>
      </c>
      <c r="B24" s="62">
        <f>empl_oecd!B24/population_oecd!B24</f>
        <v>0.4140031229590624</v>
      </c>
      <c r="C24" s="62">
        <f>empl_oecd!C24/population_oecd!C24</f>
        <v>0.37696302321216296</v>
      </c>
      <c r="D24" s="62">
        <f>empl_oecd!D24/population_oecd!D24</f>
        <v>0</v>
      </c>
      <c r="E24" s="62">
        <f>empl_oecd!E24/population_oecd!E24</f>
        <v>0.44569627506420123</v>
      </c>
      <c r="F24" s="62">
        <f>empl_oecd!F24/population_oecd!F24</f>
        <v>0.3937532667881684</v>
      </c>
      <c r="G24" s="62"/>
      <c r="H24" s="62">
        <f>empl_oecd!H24/population_oecd!H24</f>
        <v>0</v>
      </c>
      <c r="I24" s="62">
        <f>empl_oecd!I24/population_oecd!I24</f>
        <v>0.3622317596566524</v>
      </c>
      <c r="J24" s="62">
        <f>empl_oecd!J24/population_oecd!J24</f>
        <v>0.3761592553589021</v>
      </c>
      <c r="K24" s="62">
        <f>empl_oecd!K24/population_oecd!K24</f>
        <v>0.38698673137645395</v>
      </c>
      <c r="L24" s="62">
        <f>empl_oecd!L24/population_oecd!L24</f>
        <v>0.3777847958024493</v>
      </c>
      <c r="M24" s="62">
        <f>empl_oecd!M24/population_oecd!M24</f>
        <v>0.3519454089664895</v>
      </c>
      <c r="N24" s="62">
        <f>empl_oecd!N24/population_oecd!N24</f>
        <v>0.3665841228129316</v>
      </c>
      <c r="O24" s="62">
        <f>empl_oecd!O24/population_oecd!O24</f>
        <v>0.4723075719485449</v>
      </c>
      <c r="P24" s="62">
        <f>empl_oecd!P24/population_oecd!P24</f>
        <v>0.4413735646756258</v>
      </c>
      <c r="Q24" s="62"/>
      <c r="R24" s="62"/>
      <c r="S24" s="62">
        <f>empl_oecd!S24/population_oecd!S24</f>
        <v>0.3782647255189182</v>
      </c>
    </row>
    <row r="25" spans="1:19" s="2" customFormat="1" ht="12.75">
      <c r="A25" s="3">
        <v>1969</v>
      </c>
      <c r="B25" s="62">
        <f>empl_oecd!B25/population_oecd!B25</f>
        <v>0.3999432876117701</v>
      </c>
      <c r="C25" s="62">
        <f>empl_oecd!C25/population_oecd!C25</f>
        <v>0.38313897240109435</v>
      </c>
      <c r="D25" s="62">
        <f>empl_oecd!D25/population_oecd!D25</f>
        <v>0.4666011135040946</v>
      </c>
      <c r="E25" s="62">
        <f>empl_oecd!E25/population_oecd!E25</f>
        <v>0.4511455441807956</v>
      </c>
      <c r="F25" s="62">
        <f>empl_oecd!F25/population_oecd!F25</f>
        <v>0.3974353444718666</v>
      </c>
      <c r="G25" s="62"/>
      <c r="H25" s="62">
        <f>empl_oecd!H25/population_oecd!H25</f>
        <v>0</v>
      </c>
      <c r="I25" s="62">
        <f>empl_oecd!I25/population_oecd!I25</f>
        <v>0.3616352201257862</v>
      </c>
      <c r="J25" s="62">
        <f>empl_oecd!J25/population_oecd!J25</f>
        <v>0.37108526042704393</v>
      </c>
      <c r="K25" s="62">
        <f>empl_oecd!K25/population_oecd!K25</f>
        <v>0.3868249357647722</v>
      </c>
      <c r="L25" s="62">
        <f>empl_oecd!L25/population_oecd!L25</f>
        <v>0.38285433348912995</v>
      </c>
      <c r="M25" s="62">
        <f>empl_oecd!M25/population_oecd!M25</f>
        <v>0.35043749725190165</v>
      </c>
      <c r="N25" s="62">
        <f>empl_oecd!N25/population_oecd!N25</f>
        <v>0.3666200680424919</v>
      </c>
      <c r="O25" s="62">
        <f>empl_oecd!O25/population_oecd!O25</f>
        <v>0.47414551523352483</v>
      </c>
      <c r="P25" s="62">
        <f>empl_oecd!P25/population_oecd!P25</f>
        <v>0.4397684859631092</v>
      </c>
      <c r="Q25" s="62"/>
      <c r="R25" s="62"/>
      <c r="S25" s="62">
        <f>empl_oecd!S25/population_oecd!S25</f>
        <v>0.3843652708496771</v>
      </c>
    </row>
    <row r="26" spans="1:19" s="2" customFormat="1" ht="12.75">
      <c r="A26" s="3">
        <v>1970</v>
      </c>
      <c r="B26" s="62">
        <f>empl_oecd!B26/population_oecd!B26</f>
        <v>0.39787944052070645</v>
      </c>
      <c r="C26" s="62">
        <f>empl_oecd!C26/population_oecd!C26</f>
        <v>0.3739442611384341</v>
      </c>
      <c r="D26" s="62">
        <f>empl_oecd!D26/population_oecd!D26</f>
        <v>0.46969245998534725</v>
      </c>
      <c r="E26" s="62">
        <f>empl_oecd!E26/population_oecd!E26</f>
        <v>0.4591530699104511</v>
      </c>
      <c r="F26" s="62">
        <f>empl_oecd!F26/population_oecd!F26</f>
        <v>0.399558369687227</v>
      </c>
      <c r="G26" s="62"/>
      <c r="H26" s="62">
        <f>empl_oecd!H26/population_oecd!H26</f>
        <v>0</v>
      </c>
      <c r="I26" s="62">
        <f>empl_oecd!I26/population_oecd!I26</f>
        <v>0.3542252804989661</v>
      </c>
      <c r="J26" s="62">
        <f>empl_oecd!J26/population_oecd!J26</f>
        <v>0.3714310739064239</v>
      </c>
      <c r="K26" s="62">
        <f>empl_oecd!K26/population_oecd!K26</f>
        <v>0.40737908507660475</v>
      </c>
      <c r="L26" s="62">
        <f>empl_oecd!L26/population_oecd!L26</f>
        <v>0.3836995958315068</v>
      </c>
      <c r="M26" s="62">
        <f>empl_oecd!M26/population_oecd!M26</f>
        <v>0.37172994847526586</v>
      </c>
      <c r="N26" s="62">
        <f>empl_oecd!N26/population_oecd!N26</f>
        <v>0.3670098064205551</v>
      </c>
      <c r="O26" s="62">
        <f>empl_oecd!O26/population_oecd!O26</f>
        <v>0.47868883522324246</v>
      </c>
      <c r="P26" s="62">
        <f>empl_oecd!P26/population_oecd!P26</f>
        <v>0.43733822260569455</v>
      </c>
      <c r="Q26" s="62"/>
      <c r="R26" s="62"/>
      <c r="S26" s="62">
        <f>empl_oecd!S26/population_oecd!S26</f>
        <v>0.38369779373037083</v>
      </c>
    </row>
    <row r="27" spans="1:19" s="2" customFormat="1" ht="12.75">
      <c r="A27" s="3">
        <v>1971</v>
      </c>
      <c r="B27" s="62">
        <f>empl_oecd!B27/population_oecd!B27</f>
        <v>0.3963745263304412</v>
      </c>
      <c r="C27" s="62">
        <f>empl_oecd!C27/population_oecd!C27</f>
        <v>0.3752907728095115</v>
      </c>
      <c r="D27" s="62">
        <f>empl_oecd!D27/population_oecd!D27</f>
        <v>0.47107407710382526</v>
      </c>
      <c r="E27" s="62">
        <f>empl_oecd!E27/population_oecd!E27</f>
        <v>0.457923507694069</v>
      </c>
      <c r="F27" s="62">
        <f>empl_oecd!F27/population_oecd!F27</f>
        <v>0.39860654125631473</v>
      </c>
      <c r="G27" s="62"/>
      <c r="H27" s="62">
        <f>empl_oecd!H27/population_oecd!H27</f>
        <v>0.3559038826248698</v>
      </c>
      <c r="I27" s="62">
        <f>empl_oecd!I27/population_oecd!I27</f>
        <v>0.34885673034952824</v>
      </c>
      <c r="J27" s="62">
        <f>empl_oecd!J27/population_oecd!J27</f>
        <v>0.3691790650952218</v>
      </c>
      <c r="K27" s="62">
        <f>empl_oecd!K27/population_oecd!K27</f>
        <v>0.4174676474603965</v>
      </c>
      <c r="L27" s="62">
        <f>empl_oecd!L27/population_oecd!L27</f>
        <v>0.38245204572774166</v>
      </c>
      <c r="M27" s="62">
        <f>empl_oecd!M27/population_oecd!M27</f>
        <v>0.37284006918452356</v>
      </c>
      <c r="N27" s="62">
        <f>empl_oecd!N27/population_oecd!N27</f>
        <v>0.3655206764393075</v>
      </c>
      <c r="O27" s="62">
        <f>empl_oecd!O27/population_oecd!O27</f>
        <v>0.47590070444170696</v>
      </c>
      <c r="P27" s="62">
        <f>empl_oecd!P27/population_oecd!P27</f>
        <v>0.42874774178546515</v>
      </c>
      <c r="Q27" s="62"/>
      <c r="R27" s="62"/>
      <c r="S27" s="62">
        <f>empl_oecd!S27/population_oecd!S27</f>
        <v>0.38219501976779463</v>
      </c>
    </row>
    <row r="28" spans="1:19" s="2" customFormat="1" ht="12.75">
      <c r="A28" s="3">
        <v>1972</v>
      </c>
      <c r="B28" s="62">
        <f>empl_oecd!B28/population_oecd!B28</f>
        <v>0.39672856012187374</v>
      </c>
      <c r="C28" s="62">
        <f>empl_oecd!C28/population_oecd!C28</f>
        <v>0.3730520851572236</v>
      </c>
      <c r="D28" s="62">
        <f>empl_oecd!D28/population_oecd!D28</f>
        <v>0.47179298965701555</v>
      </c>
      <c r="E28" s="62">
        <f>empl_oecd!E28/population_oecd!E28</f>
        <v>0.4541283978535482</v>
      </c>
      <c r="F28" s="62">
        <f>empl_oecd!F28/population_oecd!F28</f>
        <v>0.39748451453549255</v>
      </c>
      <c r="G28" s="62"/>
      <c r="H28" s="62">
        <f>empl_oecd!H28/population_oecd!H28</f>
        <v>0</v>
      </c>
      <c r="I28" s="62">
        <f>empl_oecd!I28/population_oecd!I28</f>
        <v>0.3445311466737204</v>
      </c>
      <c r="J28" s="62">
        <f>empl_oecd!J28/population_oecd!J28</f>
        <v>0.36578669541623815</v>
      </c>
      <c r="K28" s="62">
        <f>empl_oecd!K28/population_oecd!K28</f>
        <v>0.425661447983358</v>
      </c>
      <c r="L28" s="62">
        <f>empl_oecd!L28/population_oecd!L28</f>
        <v>0.3759880183187778</v>
      </c>
      <c r="M28" s="62">
        <f>empl_oecd!M28/population_oecd!M28</f>
        <v>0.37133031230317315</v>
      </c>
      <c r="N28" s="62">
        <f>empl_oecd!N28/population_oecd!N28</f>
        <v>0.3631947824193791</v>
      </c>
      <c r="O28" s="62">
        <f>empl_oecd!O28/population_oecd!O28</f>
        <v>0.47474278507313145</v>
      </c>
      <c r="P28" s="62">
        <f>empl_oecd!P28/population_oecd!P28</f>
        <v>0.43010752688172044</v>
      </c>
      <c r="Q28" s="62"/>
      <c r="R28" s="62"/>
      <c r="S28" s="62">
        <f>empl_oecd!S28/population_oecd!S28</f>
        <v>0.39139859740061744</v>
      </c>
    </row>
    <row r="29" spans="1:19" s="2" customFormat="1" ht="12.75">
      <c r="A29" s="3">
        <v>1973</v>
      </c>
      <c r="B29" s="62">
        <f>empl_oecd!B29/population_oecd!B29</f>
        <v>0.39677753369148766</v>
      </c>
      <c r="C29" s="62">
        <f>empl_oecd!C29/population_oecd!C29</f>
        <v>0.3754210137188861</v>
      </c>
      <c r="D29" s="62">
        <f>empl_oecd!D29/population_oecd!D29</f>
        <v>0.47492353930146614</v>
      </c>
      <c r="E29" s="62">
        <f>empl_oecd!E29/population_oecd!E29</f>
        <v>0.4614150504459738</v>
      </c>
      <c r="F29" s="62">
        <f>empl_oecd!F29/population_oecd!F29</f>
        <v>0.4000038345763752</v>
      </c>
      <c r="G29" s="62"/>
      <c r="H29" s="62">
        <f>empl_oecd!H29/population_oecd!H29</f>
        <v>0.35737140397124634</v>
      </c>
      <c r="I29" s="62">
        <f>empl_oecd!I29/population_oecd!I29</f>
        <v>0.3439411688142653</v>
      </c>
      <c r="J29" s="62">
        <f>empl_oecd!J29/population_oecd!J29</f>
        <v>0.3680467504304947</v>
      </c>
      <c r="K29" s="62">
        <f>empl_oecd!K29/population_oecd!K29</f>
        <v>0.43057142857142855</v>
      </c>
      <c r="L29" s="62">
        <f>empl_oecd!L29/population_oecd!L29</f>
        <v>0.37499642072250317</v>
      </c>
      <c r="M29" s="62">
        <f>empl_oecd!M29/population_oecd!M29</f>
        <v>0.3679833332404926</v>
      </c>
      <c r="N29" s="62">
        <f>empl_oecd!N29/population_oecd!N29</f>
        <v>0.3688924065058256</v>
      </c>
      <c r="O29" s="62">
        <f>empl_oecd!O29/population_oecd!O29</f>
        <v>0.4759871664126348</v>
      </c>
      <c r="P29" s="62">
        <f>empl_oecd!P29/population_oecd!P29</f>
        <v>0.4378224515210817</v>
      </c>
      <c r="Q29" s="62"/>
      <c r="R29" s="62"/>
      <c r="S29" s="62">
        <f>empl_oecd!S29/population_oecd!S29</f>
        <v>0.4014175896257356</v>
      </c>
    </row>
    <row r="30" spans="1:19" s="2" customFormat="1" ht="12.75">
      <c r="A30" s="3">
        <v>1974</v>
      </c>
      <c r="B30" s="62">
        <f>empl_oecd!B30/population_oecd!B30</f>
        <v>0.3961027698506048</v>
      </c>
      <c r="C30" s="62">
        <f>empl_oecd!C30/population_oecd!C30</f>
        <v>0.3802289154159586</v>
      </c>
      <c r="D30" s="62">
        <f>empl_oecd!D30/population_oecd!D30</f>
        <v>0.4667713317967208</v>
      </c>
      <c r="E30" s="62">
        <f>empl_oecd!E30/population_oecd!E30</f>
        <v>0.47307642945191786</v>
      </c>
      <c r="F30" s="62">
        <f>empl_oecd!F30/population_oecd!F30</f>
        <v>0.4011008894729825</v>
      </c>
      <c r="G30" s="62"/>
      <c r="H30" s="62">
        <f>empl_oecd!H30/population_oecd!H30</f>
        <v>0.35650432943544114</v>
      </c>
      <c r="I30" s="62">
        <f>empl_oecd!I30/population_oecd!I30</f>
        <v>0.3428077587862493</v>
      </c>
      <c r="J30" s="62">
        <f>empl_oecd!J30/population_oecd!J30</f>
        <v>0.3708580007202733</v>
      </c>
      <c r="K30" s="62">
        <f>empl_oecd!K30/population_oecd!K30</f>
        <v>0.4404633971033817</v>
      </c>
      <c r="L30" s="62">
        <f>empl_oecd!L30/population_oecd!L30</f>
        <v>0.37433607715811734</v>
      </c>
      <c r="M30" s="62">
        <f>empl_oecd!M30/population_oecd!M30</f>
        <v>0.4060099139399668</v>
      </c>
      <c r="N30" s="62">
        <f>empl_oecd!N30/population_oecd!N30</f>
        <v>0.3673230610016341</v>
      </c>
      <c r="O30" s="62">
        <f>empl_oecd!O30/population_oecd!O30</f>
        <v>0.4847706529944023</v>
      </c>
      <c r="P30" s="62">
        <f>empl_oecd!P30/population_oecd!P30</f>
        <v>0.43895845190665905</v>
      </c>
      <c r="Q30" s="62"/>
      <c r="R30" s="62"/>
      <c r="S30" s="62">
        <f>empl_oecd!S30/population_oecd!S30</f>
        <v>0.405856331889981</v>
      </c>
    </row>
    <row r="31" spans="1:19" s="2" customFormat="1" ht="12.75">
      <c r="A31" s="3">
        <v>1975</v>
      </c>
      <c r="B31" s="62">
        <f>empl_oecd!B31/population_oecd!B31</f>
        <v>0.388182828042528</v>
      </c>
      <c r="C31" s="62">
        <f>empl_oecd!C31/population_oecd!C31</f>
        <v>0.37397394535876183</v>
      </c>
      <c r="D31" s="62">
        <f>empl_oecd!D31/population_oecd!D31</f>
        <v>0.4608822258160847</v>
      </c>
      <c r="E31" s="62">
        <f>empl_oecd!E31/population_oecd!E31</f>
        <v>0.4692833760555957</v>
      </c>
      <c r="F31" s="62">
        <f>empl_oecd!F31/population_oecd!F31</f>
        <v>0.39546288974839977</v>
      </c>
      <c r="G31" s="62"/>
      <c r="H31" s="62">
        <f>empl_oecd!H31/population_oecd!H31</f>
        <v>0.35350523990271643</v>
      </c>
      <c r="I31" s="62">
        <f>empl_oecd!I31/population_oecd!I31</f>
        <v>0.3339313253391244</v>
      </c>
      <c r="J31" s="62">
        <f>empl_oecd!J31/population_oecd!J31</f>
        <v>0.36883392889218425</v>
      </c>
      <c r="K31" s="62">
        <f>empl_oecd!K31/population_oecd!K31</f>
        <v>0.4435774355884639</v>
      </c>
      <c r="L31" s="62">
        <f>empl_oecd!L31/population_oecd!L31</f>
        <v>0.3711725569683218</v>
      </c>
      <c r="M31" s="62">
        <f>empl_oecd!M31/population_oecd!M31</f>
        <v>0.39570336698512076</v>
      </c>
      <c r="N31" s="62">
        <f>empl_oecd!N31/population_oecd!N31</f>
        <v>0.35688240778089125</v>
      </c>
      <c r="O31" s="62">
        <f>empl_oecd!O31/population_oecd!O31</f>
        <v>0.49508298132721784</v>
      </c>
      <c r="P31" s="62">
        <f>empl_oecd!P31/population_oecd!P31</f>
        <v>0.4368940674197278</v>
      </c>
      <c r="Q31" s="62"/>
      <c r="R31" s="62"/>
      <c r="S31" s="62">
        <f>empl_oecd!S31/population_oecd!S31</f>
        <v>0.39748487079403444</v>
      </c>
    </row>
    <row r="32" spans="1:19" s="2" customFormat="1" ht="12.75">
      <c r="A32" s="3">
        <v>1976</v>
      </c>
      <c r="B32" s="62">
        <f>empl_oecd!B32/population_oecd!B32</f>
        <v>0.38953013835788003</v>
      </c>
      <c r="C32" s="62">
        <f>empl_oecd!C32/population_oecd!C32</f>
        <v>0.3711140556518194</v>
      </c>
      <c r="D32" s="62">
        <f>empl_oecd!D32/population_oecd!D32</f>
        <v>0.45479671552790724</v>
      </c>
      <c r="E32" s="62">
        <f>empl_oecd!E32/population_oecd!E32</f>
        <v>0.47993255550965963</v>
      </c>
      <c r="F32" s="62">
        <f>empl_oecd!F32/population_oecd!F32</f>
        <v>0.3968756579461349</v>
      </c>
      <c r="G32" s="62"/>
      <c r="H32" s="62">
        <f>empl_oecd!H32/population_oecd!H32</f>
        <v>0.3528889441584607</v>
      </c>
      <c r="I32" s="62">
        <f>empl_oecd!I32/population_oecd!I32</f>
        <v>0.325298965239482</v>
      </c>
      <c r="J32" s="62">
        <f>empl_oecd!J32/population_oecd!J32</f>
        <v>0.37078694183529454</v>
      </c>
      <c r="K32" s="62">
        <f>empl_oecd!K32/population_oecd!K32</f>
        <v>0.44073762441693554</v>
      </c>
      <c r="L32" s="62">
        <f>empl_oecd!L32/population_oecd!L32</f>
        <v>0.37037271041581743</v>
      </c>
      <c r="M32" s="62">
        <f>empl_oecd!M32/population_oecd!M32</f>
        <v>0.3937863036363656</v>
      </c>
      <c r="N32" s="62">
        <f>empl_oecd!N32/population_oecd!N32</f>
        <v>0.3466143360600587</v>
      </c>
      <c r="O32" s="62">
        <f>empl_oecd!O32/population_oecd!O32</f>
        <v>0.4964541594758651</v>
      </c>
      <c r="P32" s="62">
        <f>empl_oecd!P32/population_oecd!P32</f>
        <v>0.4334056862256699</v>
      </c>
      <c r="Q32" s="62"/>
      <c r="R32" s="62"/>
      <c r="S32" s="62">
        <f>empl_oecd!S32/population_oecd!S32</f>
        <v>0.40705391336253355</v>
      </c>
    </row>
    <row r="33" spans="1:19" s="2" customFormat="1" ht="12.75">
      <c r="A33" s="3">
        <v>1977</v>
      </c>
      <c r="B33" s="62">
        <f>empl_oecd!B33/population_oecd!B33</f>
        <v>0.3949299920855448</v>
      </c>
      <c r="C33" s="62">
        <f>empl_oecd!C33/population_oecd!C33</f>
        <v>0.3692805799344316</v>
      </c>
      <c r="D33" s="62">
        <f>empl_oecd!D33/population_oecd!D33</f>
        <v>0.4561338207407841</v>
      </c>
      <c r="E33" s="62">
        <f>empl_oecd!E33/population_oecd!E33</f>
        <v>0.4686739670919551</v>
      </c>
      <c r="F33" s="62">
        <f>empl_oecd!F33/population_oecd!F33</f>
        <v>0.3985327269421271</v>
      </c>
      <c r="G33" s="62"/>
      <c r="H33" s="62">
        <f>empl_oecd!H33/population_oecd!H33</f>
        <v>0.3504331910723546</v>
      </c>
      <c r="I33" s="62">
        <f>empl_oecd!I33/population_oecd!I33</f>
        <v>0.3264158440050124</v>
      </c>
      <c r="J33" s="62">
        <f>empl_oecd!J33/population_oecd!J33</f>
        <v>0.37046164285658856</v>
      </c>
      <c r="K33" s="62">
        <f>empl_oecd!K33/population_oecd!K33</f>
        <v>0.4381952766023701</v>
      </c>
      <c r="L33" s="62">
        <f>empl_oecd!L33/population_oecd!L33</f>
        <v>0.3760921199027878</v>
      </c>
      <c r="M33" s="62">
        <f>empl_oecd!M33/population_oecd!M33</f>
        <v>0.39161302340984827</v>
      </c>
      <c r="N33" s="62">
        <f>empl_oecd!N33/population_oecd!N33</f>
        <v>0.3426521035154642</v>
      </c>
      <c r="O33" s="62">
        <f>empl_oecd!O33/population_oecd!O33</f>
        <v>0.49602212794341205</v>
      </c>
      <c r="P33" s="62">
        <f>empl_oecd!P33/population_oecd!P33</f>
        <v>0.43432599369871305</v>
      </c>
      <c r="Q33" s="62"/>
      <c r="R33" s="62"/>
      <c r="S33" s="62">
        <f>empl_oecd!S33/population_oecd!S33</f>
        <v>0.41780520252997877</v>
      </c>
    </row>
    <row r="34" spans="1:19" s="2" customFormat="1" ht="12.75">
      <c r="A34" s="3">
        <v>1978</v>
      </c>
      <c r="B34" s="62">
        <f>empl_oecd!B34/population_oecd!B34</f>
        <v>0.398687966169045</v>
      </c>
      <c r="C34" s="62">
        <f>empl_oecd!C34/population_oecd!C34</f>
        <v>0.3690855265165773</v>
      </c>
      <c r="D34" s="62">
        <f>empl_oecd!D34/population_oecd!D34</f>
        <v>0.45648261144102154</v>
      </c>
      <c r="E34" s="62">
        <f>empl_oecd!E34/population_oecd!E34</f>
        <v>0.46080738503802604</v>
      </c>
      <c r="F34" s="62">
        <f>empl_oecd!F34/population_oecd!F34</f>
        <v>0.39832786596506164</v>
      </c>
      <c r="G34" s="62"/>
      <c r="H34" s="62">
        <f>empl_oecd!H34/population_oecd!H34</f>
        <v>0.3474034192513456</v>
      </c>
      <c r="I34" s="62">
        <f>empl_oecd!I34/population_oecd!I34</f>
        <v>0.3304164152082076</v>
      </c>
      <c r="J34" s="62">
        <f>empl_oecd!J34/population_oecd!J34</f>
        <v>0.37049514614498763</v>
      </c>
      <c r="K34" s="62">
        <f>empl_oecd!K34/population_oecd!K34</f>
        <v>0.4334389383372228</v>
      </c>
      <c r="L34" s="62">
        <f>empl_oecd!L34/population_oecd!L34</f>
        <v>0.37741930438034565</v>
      </c>
      <c r="M34" s="62">
        <f>empl_oecd!M34/population_oecd!M34</f>
        <v>0.3889148944506422</v>
      </c>
      <c r="N34" s="62">
        <f>empl_oecd!N34/population_oecd!N34</f>
        <v>0.3331539750078633</v>
      </c>
      <c r="O34" s="62">
        <f>empl_oecd!O34/population_oecd!O34</f>
        <v>0.4965092103727287</v>
      </c>
      <c r="P34" s="62">
        <f>empl_oecd!P34/population_oecd!P34</f>
        <v>0.43815763704666444</v>
      </c>
      <c r="Q34" s="62"/>
      <c r="R34" s="62"/>
      <c r="S34" s="62">
        <f>empl_oecd!S34/population_oecd!S34</f>
        <v>0.43151155738257296</v>
      </c>
    </row>
    <row r="35" spans="1:19" s="2" customFormat="1" ht="12.75">
      <c r="A35" s="3">
        <v>1979</v>
      </c>
      <c r="B35" s="62">
        <f>empl_oecd!B35/population_oecd!B35</f>
        <v>0.4041367388907102</v>
      </c>
      <c r="C35" s="62">
        <f>empl_oecd!C35/population_oecd!C35</f>
        <v>0.3720570894156874</v>
      </c>
      <c r="D35" s="62">
        <f>empl_oecd!D35/population_oecd!D35</f>
        <v>0.4766651031894934</v>
      </c>
      <c r="E35" s="62">
        <f>empl_oecd!E35/population_oecd!E35</f>
        <v>0.47138428733034055</v>
      </c>
      <c r="F35" s="62">
        <f>empl_oecd!F35/population_oecd!F35</f>
        <v>0.39744039061049735</v>
      </c>
      <c r="G35" s="62"/>
      <c r="H35" s="62">
        <f>empl_oecd!H35/population_oecd!H35</f>
        <v>0.34676482348926896</v>
      </c>
      <c r="I35" s="62">
        <f>empl_oecd!I35/population_oecd!I35</f>
        <v>0.33519387209785645</v>
      </c>
      <c r="J35" s="62">
        <f>empl_oecd!J35/population_oecd!J35</f>
        <v>0.3737671798268903</v>
      </c>
      <c r="K35" s="62">
        <f>empl_oecd!K35/population_oecd!K35</f>
        <v>0.43343109122866647</v>
      </c>
      <c r="L35" s="62">
        <f>empl_oecd!L35/population_oecd!L35</f>
        <v>0.38132567621872043</v>
      </c>
      <c r="M35" s="62">
        <f>empl_oecd!M35/population_oecd!M35</f>
        <v>0.3963161315267735</v>
      </c>
      <c r="N35" s="62">
        <f>empl_oecd!N35/population_oecd!N35</f>
        <v>0.3255106301841714</v>
      </c>
      <c r="O35" s="62">
        <f>empl_oecd!O35/population_oecd!O35</f>
        <v>0.5032721734256136</v>
      </c>
      <c r="P35" s="62">
        <f>empl_oecd!P35/population_oecd!P35</f>
        <v>0.44355125560219105</v>
      </c>
      <c r="Q35" s="62"/>
      <c r="R35" s="62"/>
      <c r="S35" s="62">
        <f>empl_oecd!S35/population_oecd!S35</f>
        <v>0.43911043967030283</v>
      </c>
    </row>
    <row r="36" spans="1:19" s="2" customFormat="1" ht="12.75">
      <c r="A36" s="3">
        <v>1980</v>
      </c>
      <c r="B36" s="62">
        <f>empl_oecd!B36/population_oecd!B36</f>
        <v>0.4066530559314852</v>
      </c>
      <c r="C36" s="62">
        <f>empl_oecd!C36/population_oecd!C36</f>
        <v>0.3713896900515904</v>
      </c>
      <c r="D36" s="62">
        <f>empl_oecd!D36/population_oecd!D36</f>
        <v>0.48213683043247674</v>
      </c>
      <c r="E36" s="62">
        <f>empl_oecd!E36/population_oecd!E36</f>
        <v>0.484984417940239</v>
      </c>
      <c r="F36" s="62">
        <f>empl_oecd!F36/population_oecd!F36</f>
        <v>0.39804533687862587</v>
      </c>
      <c r="G36" s="62"/>
      <c r="H36" s="62">
        <f>empl_oecd!H36/population_oecd!H36</f>
        <v>0.3480423396202543</v>
      </c>
      <c r="I36" s="62">
        <f>empl_oecd!I36/population_oecd!I36</f>
        <v>0.3354895618935607</v>
      </c>
      <c r="J36" s="62">
        <f>empl_oecd!J36/population_oecd!J36</f>
        <v>0.3786063397324066</v>
      </c>
      <c r="K36" s="62">
        <f>empl_oecd!K36/population_oecd!K36</f>
        <v>0.4342390260698328</v>
      </c>
      <c r="L36" s="62">
        <f>empl_oecd!L36/population_oecd!L36</f>
        <v>0.3902742249115007</v>
      </c>
      <c r="M36" s="62">
        <f>empl_oecd!M36/population_oecd!M36</f>
        <v>0.40295362965084175</v>
      </c>
      <c r="N36" s="62">
        <f>empl_oecd!N36/population_oecd!N36</f>
        <v>0.3142602130367933</v>
      </c>
      <c r="O36" s="62">
        <f>empl_oecd!O36/population_oecd!O36</f>
        <v>0.5085149786299769</v>
      </c>
      <c r="P36" s="62">
        <f>empl_oecd!P36/population_oecd!P36</f>
        <v>0.4380793408388678</v>
      </c>
      <c r="Q36" s="62"/>
      <c r="R36" s="62"/>
      <c r="S36" s="62">
        <f>empl_oecd!S36/population_oecd!S36</f>
        <v>0.4360626283472378</v>
      </c>
    </row>
    <row r="37" spans="1:19" s="2" customFormat="1" ht="12.75">
      <c r="A37" s="3">
        <v>1981</v>
      </c>
      <c r="B37" s="62">
        <f>empl_oecd!B37/population_oecd!B37</f>
        <v>0.40848004574976515</v>
      </c>
      <c r="C37" s="62">
        <f>empl_oecd!C37/population_oecd!C37</f>
        <v>0.36387073200438474</v>
      </c>
      <c r="D37" s="62">
        <f>empl_oecd!D37/population_oecd!D37</f>
        <v>0.46255329418389507</v>
      </c>
      <c r="E37" s="62">
        <f>empl_oecd!E37/population_oecd!E37</f>
        <v>0.4881286609649572</v>
      </c>
      <c r="F37" s="62">
        <f>empl_oecd!F37/population_oecd!F37</f>
        <v>0.39399760106157866</v>
      </c>
      <c r="G37" s="62"/>
      <c r="H37" s="62">
        <f>empl_oecd!H37/population_oecd!H37</f>
        <v>0.36292249739191207</v>
      </c>
      <c r="I37" s="62">
        <f>empl_oecd!I37/population_oecd!I37</f>
        <v>0.3284544345704827</v>
      </c>
      <c r="J37" s="62">
        <f>empl_oecd!J37/population_oecd!J37</f>
        <v>0.3779585709932176</v>
      </c>
      <c r="K37" s="62">
        <f>empl_oecd!K37/population_oecd!K37</f>
        <v>0.4333814936230112</v>
      </c>
      <c r="L37" s="62">
        <f>empl_oecd!L37/population_oecd!L37</f>
        <v>0.3895817008631656</v>
      </c>
      <c r="M37" s="62">
        <f>empl_oecd!M37/population_oecd!M37</f>
        <v>0.3977633072790584</v>
      </c>
      <c r="N37" s="62">
        <f>empl_oecd!N37/population_oecd!N37</f>
        <v>0.30377369486209566</v>
      </c>
      <c r="O37" s="62">
        <f>empl_oecd!O37/population_oecd!O37</f>
        <v>0.5070617878645295</v>
      </c>
      <c r="P37" s="62">
        <f>empl_oecd!P37/population_oecd!P37</f>
        <v>0.4221160653525768</v>
      </c>
      <c r="Q37" s="62"/>
      <c r="R37" s="62"/>
      <c r="S37" s="62">
        <f>empl_oecd!S37/population_oecd!S37</f>
        <v>0.4365727826385227</v>
      </c>
    </row>
    <row r="38" spans="1:19" s="2" customFormat="1" ht="12.75">
      <c r="A38" s="3">
        <v>1982</v>
      </c>
      <c r="B38" s="62">
        <f>empl_oecd!B38/population_oecd!B38</f>
        <v>0.42064486997439293</v>
      </c>
      <c r="C38" s="62">
        <f>empl_oecd!C38/population_oecd!C38</f>
        <v>0.3588566625843382</v>
      </c>
      <c r="D38" s="62">
        <f>empl_oecd!D38/population_oecd!D38</f>
        <v>0.4638702882678333</v>
      </c>
      <c r="E38" s="62">
        <f>empl_oecd!E38/population_oecd!E38</f>
        <v>0.49037349389353446</v>
      </c>
      <c r="F38" s="62">
        <f>empl_oecd!F38/population_oecd!F38</f>
        <v>0.3929542369675769</v>
      </c>
      <c r="G38" s="62"/>
      <c r="H38" s="62">
        <f>empl_oecd!H38/population_oecd!H38</f>
        <v>0.35772974610687985</v>
      </c>
      <c r="I38" s="62">
        <f>empl_oecd!I38/population_oecd!I38</f>
        <v>0.32557471264367815</v>
      </c>
      <c r="J38" s="62">
        <f>empl_oecd!J38/population_oecd!J38</f>
        <v>0.37851170543124346</v>
      </c>
      <c r="K38" s="62">
        <f>empl_oecd!K38/population_oecd!K38</f>
        <v>0.4300653660920102</v>
      </c>
      <c r="L38" s="62">
        <f>empl_oecd!L38/population_oecd!L38</f>
        <v>0.38573342563915575</v>
      </c>
      <c r="M38" s="62">
        <f>empl_oecd!M38/population_oecd!M38</f>
        <v>0.39839142363065627</v>
      </c>
      <c r="N38" s="62">
        <f>empl_oecd!N38/population_oecd!N38</f>
        <v>0.2990339704464935</v>
      </c>
      <c r="O38" s="62">
        <f>empl_oecd!O38/population_oecd!O38</f>
        <v>0.5060502614933348</v>
      </c>
      <c r="P38" s="62">
        <f>empl_oecd!P38/population_oecd!P38</f>
        <v>0.41817756089027375</v>
      </c>
      <c r="Q38" s="62"/>
      <c r="R38" s="62"/>
      <c r="S38" s="62">
        <f>empl_oecd!S38/population_oecd!S38</f>
        <v>0.4286443344458593</v>
      </c>
    </row>
    <row r="39" spans="1:19" s="2" customFormat="1" ht="12.75">
      <c r="A39" s="3">
        <v>1983</v>
      </c>
      <c r="B39" s="62">
        <f>empl_oecd!B39/population_oecd!B39</f>
        <v>0.418308539823794</v>
      </c>
      <c r="C39" s="62">
        <f>empl_oecd!C39/population_oecd!C39</f>
        <v>0.35533386366219133</v>
      </c>
      <c r="D39" s="62">
        <f>empl_oecd!D39/population_oecd!D39</f>
        <v>0.4671218742282664</v>
      </c>
      <c r="E39" s="62">
        <f>empl_oecd!E39/population_oecd!E39</f>
        <v>0.4901368202517944</v>
      </c>
      <c r="F39" s="62">
        <f>empl_oecd!F39/population_oecd!F39</f>
        <v>0.3911706188914472</v>
      </c>
      <c r="G39" s="62"/>
      <c r="H39" s="62">
        <f>empl_oecd!H39/population_oecd!H39</f>
        <v>0.3595139736683435</v>
      </c>
      <c r="I39" s="62">
        <f>empl_oecd!I39/population_oecd!I39</f>
        <v>0.3167808219178082</v>
      </c>
      <c r="J39" s="62">
        <f>empl_oecd!J39/population_oecd!J39</f>
        <v>0.3790950220155776</v>
      </c>
      <c r="K39" s="62">
        <f>empl_oecd!K39/population_oecd!K39</f>
        <v>0.4265003801726227</v>
      </c>
      <c r="L39" s="62">
        <f>empl_oecd!L39/population_oecd!L39</f>
        <v>0.3773747542277287</v>
      </c>
      <c r="M39" s="62">
        <f>empl_oecd!M39/population_oecd!M39</f>
        <v>0.41814205748379574</v>
      </c>
      <c r="N39" s="62">
        <f>empl_oecd!N39/population_oecd!N39</f>
        <v>0.2965260521861339</v>
      </c>
      <c r="O39" s="62">
        <f>empl_oecd!O39/population_oecd!O39</f>
        <v>0.5064216376748883</v>
      </c>
      <c r="P39" s="62">
        <f>empl_oecd!P39/population_oecd!P39</f>
        <v>0.41626300358534224</v>
      </c>
      <c r="Q39" s="62"/>
      <c r="R39" s="62"/>
      <c r="S39" s="62">
        <f>empl_oecd!S39/population_oecd!S39</f>
        <v>0.43034954533003333</v>
      </c>
    </row>
    <row r="40" spans="1:19" s="2" customFormat="1" ht="12.75">
      <c r="A40" s="3">
        <v>1984</v>
      </c>
      <c r="B40" s="62">
        <f>empl_oecd!B40/population_oecd!B40</f>
        <v>0.4283320960030591</v>
      </c>
      <c r="C40" s="62">
        <f>empl_oecd!C40/population_oecd!C40</f>
        <v>0.3548344545574463</v>
      </c>
      <c r="D40" s="62">
        <f>empl_oecd!D40/population_oecd!D40</f>
        <v>0.48066962737246266</v>
      </c>
      <c r="E40" s="62">
        <f>empl_oecd!E40/population_oecd!E40</f>
        <v>0.4924425231083366</v>
      </c>
      <c r="F40" s="62">
        <f>empl_oecd!F40/population_oecd!F40</f>
        <v>0.38580255339284575</v>
      </c>
      <c r="G40" s="62"/>
      <c r="H40" s="62">
        <f>empl_oecd!H40/population_oecd!H40</f>
        <v>0.35902071113989836</v>
      </c>
      <c r="I40" s="62">
        <f>empl_oecd!I40/population_oecd!I40</f>
        <v>0.3088693680929442</v>
      </c>
      <c r="J40" s="62">
        <f>empl_oecd!J40/population_oecd!J40</f>
        <v>0.3786234546637004</v>
      </c>
      <c r="K40" s="62">
        <f>empl_oecd!K40/population_oecd!K40</f>
        <v>0.4267419189546633</v>
      </c>
      <c r="L40" s="62">
        <f>empl_oecd!L40/population_oecd!L40</f>
        <v>0.38072063967724873</v>
      </c>
      <c r="M40" s="62">
        <f>empl_oecd!M40/population_oecd!M40</f>
        <v>0.4122246301535792</v>
      </c>
      <c r="N40" s="62">
        <f>empl_oecd!N40/population_oecd!N40</f>
        <v>0.2873716848177721</v>
      </c>
      <c r="O40" s="62">
        <f>empl_oecd!O40/population_oecd!O40</f>
        <v>0.5093123611872097</v>
      </c>
      <c r="P40" s="62">
        <f>empl_oecd!P40/population_oecd!P40</f>
        <v>0.423823161919859</v>
      </c>
      <c r="Q40" s="62"/>
      <c r="R40" s="62"/>
      <c r="S40" s="62">
        <f>empl_oecd!S40/population_oecd!S40</f>
        <v>0.4442807651006846</v>
      </c>
    </row>
    <row r="41" spans="1:19" s="2" customFormat="1" ht="12.75">
      <c r="A41" s="3">
        <v>1985</v>
      </c>
      <c r="B41" s="62">
        <f>empl_oecd!B41/population_oecd!B41</f>
        <v>0.42790982984563886</v>
      </c>
      <c r="C41" s="62">
        <f>empl_oecd!C41/population_oecd!C41</f>
        <v>0.3567588403562516</v>
      </c>
      <c r="D41" s="62">
        <f>empl_oecd!D41/population_oecd!D41</f>
        <v>0.4931858416943848</v>
      </c>
      <c r="E41" s="62">
        <f>empl_oecd!E41/population_oecd!E41</f>
        <v>0.49512595722821673</v>
      </c>
      <c r="F41" s="62">
        <f>empl_oecd!F41/population_oecd!F41</f>
        <v>0.38296775869971633</v>
      </c>
      <c r="G41" s="62"/>
      <c r="H41" s="62">
        <f>empl_oecd!H41/population_oecd!H41</f>
        <v>0.3611270667051413</v>
      </c>
      <c r="I41" s="62">
        <f>empl_oecd!I41/population_oecd!I41</f>
        <v>0.3090677966101695</v>
      </c>
      <c r="J41" s="62">
        <f>empl_oecd!J41/population_oecd!J41</f>
        <v>0.38197489688877634</v>
      </c>
      <c r="K41" s="62">
        <f>empl_oecd!K41/population_oecd!K41</f>
        <v>0.43046288481665723</v>
      </c>
      <c r="L41" s="62">
        <f>empl_oecd!L41/population_oecd!L41</f>
        <v>0.3898869534854514</v>
      </c>
      <c r="M41" s="62">
        <f>empl_oecd!M41/population_oecd!M41</f>
        <v>0.409914246384227</v>
      </c>
      <c r="N41" s="62">
        <f>empl_oecd!N41/population_oecd!N41</f>
        <v>0.28293866853468985</v>
      </c>
      <c r="O41" s="62">
        <f>empl_oecd!O41/population_oecd!O41</f>
        <v>0.5137418464573653</v>
      </c>
      <c r="P41" s="62">
        <f>empl_oecd!P41/population_oecd!P41</f>
        <v>0.4289985347995699</v>
      </c>
      <c r="Q41" s="62"/>
      <c r="R41" s="62"/>
      <c r="S41" s="62">
        <f>empl_oecd!S41/population_oecd!S41</f>
        <v>0.4493297696094001</v>
      </c>
    </row>
    <row r="42" spans="1:19" s="2" customFormat="1" ht="12.75">
      <c r="A42" s="3">
        <v>1986</v>
      </c>
      <c r="B42" s="62">
        <f>empl_oecd!B42/population_oecd!B42</f>
        <v>0.4338054745933668</v>
      </c>
      <c r="C42" s="62">
        <f>empl_oecd!C42/population_oecd!C42</f>
        <v>0.35906224015899735</v>
      </c>
      <c r="D42" s="62">
        <f>empl_oecd!D42/population_oecd!D42</f>
        <v>0.5136183062157189</v>
      </c>
      <c r="E42" s="62">
        <f>empl_oecd!E42/population_oecd!E42</f>
        <v>0.4923347485839021</v>
      </c>
      <c r="F42" s="62">
        <f>empl_oecd!F42/population_oecd!F42</f>
        <v>0.38352793157991405</v>
      </c>
      <c r="G42" s="62"/>
      <c r="H42" s="62">
        <f>empl_oecd!H42/population_oecd!H42</f>
        <v>0.3612994781374686</v>
      </c>
      <c r="I42" s="62">
        <f>empl_oecd!I42/population_oecd!I42</f>
        <v>0.308515746363508</v>
      </c>
      <c r="J42" s="62">
        <f>empl_oecd!J42/population_oecd!J42</f>
        <v>0.3845853320011007</v>
      </c>
      <c r="K42" s="62">
        <f>empl_oecd!K42/population_oecd!K42</f>
        <v>0.4394808892203956</v>
      </c>
      <c r="L42" s="62">
        <f>empl_oecd!L42/population_oecd!L42</f>
        <v>0.3939095003216813</v>
      </c>
      <c r="M42" s="62">
        <f>empl_oecd!M42/population_oecd!M42</f>
        <v>0.41019798209643266</v>
      </c>
      <c r="N42" s="62">
        <f>empl_oecd!N42/population_oecd!N42</f>
        <v>0.2868277191150999</v>
      </c>
      <c r="O42" s="62">
        <f>empl_oecd!O42/population_oecd!O42</f>
        <v>0.5164836608018032</v>
      </c>
      <c r="P42" s="62">
        <f>empl_oecd!P42/population_oecd!P42</f>
        <v>0.43083822772837505</v>
      </c>
      <c r="Q42" s="62"/>
      <c r="R42" s="62"/>
      <c r="S42" s="62">
        <f>empl_oecd!S42/population_oecd!S42</f>
        <v>0.4554193067044398</v>
      </c>
    </row>
    <row r="43" spans="1:19" s="2" customFormat="1" ht="12.75">
      <c r="A43" s="3">
        <v>1987</v>
      </c>
      <c r="B43" s="62">
        <f>empl_oecd!B43/population_oecd!B43</f>
        <v>0.4356014705905647</v>
      </c>
      <c r="C43" s="62">
        <f>empl_oecd!C43/population_oecd!C43</f>
        <v>0.3604790176490851</v>
      </c>
      <c r="D43" s="62">
        <f>empl_oecd!D43/population_oecd!D43</f>
        <v>0.5160888655875221</v>
      </c>
      <c r="E43" s="62">
        <f>empl_oecd!E43/population_oecd!E43</f>
        <v>0.4892807370396873</v>
      </c>
      <c r="F43" s="62">
        <f>empl_oecd!F43/population_oecd!F43</f>
        <v>0.3832493560141003</v>
      </c>
      <c r="G43" s="62"/>
      <c r="H43" s="62">
        <f>empl_oecd!H43/population_oecd!H43</f>
        <v>0.360050126823104</v>
      </c>
      <c r="I43" s="62">
        <f>empl_oecd!I43/population_oecd!I43</f>
        <v>0.3105454956354699</v>
      </c>
      <c r="J43" s="62">
        <f>empl_oecd!J43/population_oecd!J43</f>
        <v>0.3854894146017299</v>
      </c>
      <c r="K43" s="62">
        <f>empl_oecd!K43/population_oecd!K43</f>
        <v>0.44919282663600185</v>
      </c>
      <c r="L43" s="62">
        <f>empl_oecd!L43/population_oecd!L43</f>
        <v>0.39890140507394406</v>
      </c>
      <c r="M43" s="62">
        <f>empl_oecd!M43/population_oecd!M43</f>
        <v>0.4206634824259787</v>
      </c>
      <c r="N43" s="62">
        <f>empl_oecd!N43/population_oecd!N43</f>
        <v>0.2999148523604332</v>
      </c>
      <c r="O43" s="62">
        <f>empl_oecd!O43/population_oecd!O43</f>
        <v>0.5163629960475625</v>
      </c>
      <c r="P43" s="62">
        <f>empl_oecd!P43/population_oecd!P43</f>
        <v>0.4389134601648742</v>
      </c>
      <c r="Q43" s="62"/>
      <c r="R43" s="62"/>
      <c r="S43" s="62">
        <f>empl_oecd!S43/population_oecd!S43</f>
        <v>0.46309046087891975</v>
      </c>
    </row>
    <row r="44" spans="1:19" s="2" customFormat="1" ht="12.75">
      <c r="A44" s="3">
        <v>1988</v>
      </c>
      <c r="B44" s="62">
        <f>empl_oecd!B44/population_oecd!B44</f>
        <v>0.43588266107220286</v>
      </c>
      <c r="C44" s="62">
        <f>empl_oecd!C44/population_oecd!C44</f>
        <v>0.36523674625657626</v>
      </c>
      <c r="D44" s="62">
        <f>empl_oecd!D44/population_oecd!D44</f>
        <v>0.5185674437900184</v>
      </c>
      <c r="E44" s="62">
        <f>empl_oecd!E44/population_oecd!E44</f>
        <v>0.4892216584492927</v>
      </c>
      <c r="F44" s="62">
        <f>empl_oecd!F44/population_oecd!F44</f>
        <v>0.38518106529391244</v>
      </c>
      <c r="G44" s="62"/>
      <c r="H44" s="62">
        <f>empl_oecd!H44/population_oecd!H44</f>
        <v>0.36553912623054596</v>
      </c>
      <c r="I44" s="62">
        <f>empl_oecd!I44/population_oecd!I44</f>
        <v>0.31145172257479603</v>
      </c>
      <c r="J44" s="62">
        <f>empl_oecd!J44/population_oecd!J44</f>
        <v>0.3895968816033454</v>
      </c>
      <c r="K44" s="62">
        <f>empl_oecd!K44/population_oecd!K44</f>
        <v>0.4609101738278993</v>
      </c>
      <c r="L44" s="62">
        <f>empl_oecd!L44/population_oecd!L44</f>
        <v>0.3983378472643979</v>
      </c>
      <c r="M44" s="62">
        <f>empl_oecd!M44/population_oecd!M44</f>
        <v>0.431425040252057</v>
      </c>
      <c r="N44" s="62">
        <f>empl_oecd!N44/population_oecd!N44</f>
        <v>0.3104198530230581</v>
      </c>
      <c r="O44" s="62">
        <f>empl_oecd!O44/population_oecd!O44</f>
        <v>0.5222324168726781</v>
      </c>
      <c r="P44" s="62">
        <f>empl_oecd!P44/population_oecd!P44</f>
        <v>0.4522424692137907</v>
      </c>
      <c r="Q44" s="62"/>
      <c r="R44" s="62"/>
      <c r="S44" s="62">
        <f>empl_oecd!S44/population_oecd!S44</f>
        <v>0.46921613145208607</v>
      </c>
    </row>
    <row r="45" spans="1:19" s="2" customFormat="1" ht="12.75">
      <c r="A45" s="3">
        <v>1989</v>
      </c>
      <c r="B45" s="62">
        <f>empl_oecd!B45/population_oecd!B45</f>
        <v>0.43837528308457746</v>
      </c>
      <c r="C45" s="62">
        <f>empl_oecd!C45/population_oecd!C45</f>
        <v>0.36930085511763944</v>
      </c>
      <c r="D45" s="62">
        <f>empl_oecd!D45/population_oecd!D45</f>
        <v>0.5085148968562284</v>
      </c>
      <c r="E45" s="62">
        <f>empl_oecd!E45/population_oecd!E45</f>
        <v>0.5025752447233126</v>
      </c>
      <c r="F45" s="62">
        <f>empl_oecd!F45/population_oecd!F45</f>
        <v>0.38715715447352617</v>
      </c>
      <c r="G45" s="62">
        <f>empl_oecd!G45/population_oecd!G45</f>
        <v>0.4780272365318371</v>
      </c>
      <c r="H45" s="62">
        <f>empl_oecd!H45/population_oecd!H45</f>
        <v>0.3650679224234145</v>
      </c>
      <c r="I45" s="62">
        <f>empl_oecd!I45/population_oecd!I45</f>
        <v>0.31267790048958216</v>
      </c>
      <c r="J45" s="62">
        <f>empl_oecd!J45/population_oecd!J45</f>
        <v>0.3922394998908042</v>
      </c>
      <c r="K45" s="62">
        <f>empl_oecd!K45/population_oecd!K45</f>
        <v>0.47697027942964687</v>
      </c>
      <c r="L45" s="62">
        <f>empl_oecd!L45/population_oecd!L45</f>
        <v>0.40339669445030535</v>
      </c>
      <c r="M45" s="62">
        <f>empl_oecd!M45/population_oecd!M45</f>
        <v>0.4410899082720431</v>
      </c>
      <c r="N45" s="62">
        <f>empl_oecd!N45/population_oecd!N45</f>
        <v>0.32022574901650597</v>
      </c>
      <c r="O45" s="62">
        <f>empl_oecd!O45/population_oecd!O45</f>
        <v>0.5274949687812465</v>
      </c>
      <c r="P45" s="62">
        <f>empl_oecd!P45/population_oecd!P45</f>
        <v>0.4624551971451215</v>
      </c>
      <c r="Q45" s="62"/>
      <c r="R45" s="62"/>
      <c r="S45" s="62">
        <f>empl_oecd!S45/population_oecd!S45</f>
        <v>0.47441252899627356</v>
      </c>
    </row>
    <row r="46" spans="1:19" s="2" customFormat="1" ht="12.75">
      <c r="A46" s="3">
        <v>1990</v>
      </c>
      <c r="B46" s="62">
        <f>empl_oecd!B46/population_oecd!B46</f>
        <v>0.4420773697588502</v>
      </c>
      <c r="C46" s="62">
        <f>empl_oecd!C46/population_oecd!C46</f>
        <v>0.3737470296339466</v>
      </c>
      <c r="D46" s="62">
        <f>empl_oecd!D46/population_oecd!D46</f>
        <v>0.5131343326549898</v>
      </c>
      <c r="E46" s="62">
        <f>empl_oecd!E46/population_oecd!E46</f>
        <v>0.4999567827169373</v>
      </c>
      <c r="F46" s="62">
        <f>empl_oecd!F46/population_oecd!F46</f>
        <v>0.3931424465332882</v>
      </c>
      <c r="G46" s="62">
        <f>empl_oecd!G46/population_oecd!G46</f>
        <v>0.46969297419476363</v>
      </c>
      <c r="H46" s="62">
        <f>empl_oecd!H46/population_oecd!H46</f>
        <v>0.3661192335851539</v>
      </c>
      <c r="I46" s="62">
        <f>empl_oecd!I46/population_oecd!I46</f>
        <v>0.3279744598369534</v>
      </c>
      <c r="J46" s="62">
        <f>empl_oecd!J46/population_oecd!J46</f>
        <v>0.39845523542810285</v>
      </c>
      <c r="K46" s="62">
        <f>empl_oecd!K46/population_oecd!K46</f>
        <v>0.49468650650241713</v>
      </c>
      <c r="L46" s="62">
        <f>empl_oecd!L46/population_oecd!L46</f>
        <v>0.41935563698917366</v>
      </c>
      <c r="M46" s="62">
        <f>empl_oecd!M46/population_oecd!M46</f>
        <v>0.4694292041199719</v>
      </c>
      <c r="N46" s="62">
        <f>empl_oecd!N46/population_oecd!N46</f>
        <v>0.32704824650313696</v>
      </c>
      <c r="O46" s="62">
        <f>empl_oecd!O46/population_oecd!O46</f>
        <v>0.5272909582861793</v>
      </c>
      <c r="P46" s="62">
        <f>empl_oecd!P46/population_oecd!P46</f>
        <v>0.46509761562332813</v>
      </c>
      <c r="Q46" s="62">
        <f>SUMPRODUCT(B46:P46,population_oecd!B46:P46)/SUM(population_oecd!B46:P46)</f>
        <v>0.42353282677146364</v>
      </c>
      <c r="R46" s="62">
        <f>(SUMPRODUCT(B46:P46,empl_pop_ceec!B46:P46)+SUMPRODUCT(empl_pop_ceec!B46:I46,empl_pop_ceec!B46:I46)+SUMPRODUCT(empl_pop_sec!B46:C46,empl_pop_ceec!B46:C46))/(SUM(empl_pop_ceec!B46:P46)+SUM(empl_pop_ceec!B46:I46)+SUM(empl_pop_ceec!B46:C46))</f>
        <v>0.430465262983873</v>
      </c>
      <c r="S46" s="62">
        <f>empl_oecd!S46/population_oecd!S46</f>
        <v>0.4749214428448697</v>
      </c>
    </row>
    <row r="47" spans="1:19" s="2" customFormat="1" ht="12.75">
      <c r="A47" s="3">
        <v>1991</v>
      </c>
      <c r="B47" s="62">
        <f>empl_oecd!B47/population_oecd!B47</f>
        <v>0.4456691314994002</v>
      </c>
      <c r="C47" s="62">
        <f>empl_oecd!C47/population_oecd!C47</f>
        <v>0.37333222449831044</v>
      </c>
      <c r="D47" s="62">
        <f>empl_oecd!D47/population_oecd!D47</f>
        <v>0.5067569206174596</v>
      </c>
      <c r="E47" s="62">
        <f>empl_oecd!E47/population_oecd!E47</f>
        <v>0.47170375807281595</v>
      </c>
      <c r="F47" s="62">
        <f>empl_oecd!F47/population_oecd!F47</f>
        <v>0.391689151227066</v>
      </c>
      <c r="G47" s="62">
        <f>empl_oecd!G47/population_oecd!G47</f>
        <v>0.46159231846369275</v>
      </c>
      <c r="H47" s="62">
        <f>empl_oecd!H47/population_oecd!H47</f>
        <v>0.353214794370542</v>
      </c>
      <c r="I47" s="62">
        <f>empl_oecd!I47/population_oecd!I47</f>
        <v>0.3248015801647855</v>
      </c>
      <c r="J47" s="62">
        <f>empl_oecd!J47/population_oecd!J47</f>
        <v>0.40587365827920197</v>
      </c>
      <c r="K47" s="62">
        <f>empl_oecd!K47/population_oecd!K47</f>
        <v>0.5029696197021051</v>
      </c>
      <c r="L47" s="62">
        <f>empl_oecd!L47/population_oecd!L47</f>
        <v>0.4234638814513528</v>
      </c>
      <c r="M47" s="62">
        <f>empl_oecd!M47/population_oecd!M47</f>
        <v>0.46053103825956365</v>
      </c>
      <c r="N47" s="62">
        <f>empl_oecd!N47/population_oecd!N47</f>
        <v>0.3286830696251209</v>
      </c>
      <c r="O47" s="62">
        <f>empl_oecd!O47/population_oecd!O47</f>
        <v>0.5160504213870233</v>
      </c>
      <c r="P47" s="62">
        <f>empl_oecd!P47/population_oecd!P47</f>
        <v>0.45243575351605353</v>
      </c>
      <c r="Q47" s="62">
        <f>SUMPRODUCT(B47:P47,population_oecd!B47:P47)/SUM(population_oecd!B47:P47)</f>
        <v>0.41974878655860987</v>
      </c>
      <c r="R47" s="62">
        <f>(SUMPRODUCT(B47:P47,empl_pop_ceec!B47:P47)+SUMPRODUCT(empl_pop_ceec!B47:I47,empl_pop_ceec!B47:I47)+SUMPRODUCT(empl_pop_sec!B47:C47,empl_pop_ceec!B47:C47))/(SUM(empl_pop_ceec!B47:P47)+SUM(empl_pop_ceec!B47:I47)+SUM(empl_pop_ceec!B47:C47))</f>
        <v>0.42321470148060225</v>
      </c>
      <c r="S47" s="62">
        <f>empl_oecd!S47/population_oecd!S47</f>
        <v>0.46438454237047005</v>
      </c>
    </row>
    <row r="48" spans="1:19" s="2" customFormat="1" ht="12.75">
      <c r="A48" s="3">
        <v>1992</v>
      </c>
      <c r="B48" s="62">
        <f>empl_oecd!B48/population_oecd!B48</f>
        <v>0.44832158185453164</v>
      </c>
      <c r="C48" s="62">
        <f>empl_oecd!C48/population_oecd!C48</f>
        <v>0.370725580841571</v>
      </c>
      <c r="D48" s="62">
        <f>empl_oecd!D48/population_oecd!D48</f>
        <v>0.505280500291508</v>
      </c>
      <c r="E48" s="62">
        <f>empl_oecd!E48/population_oecd!E48</f>
        <v>0.43562499987601744</v>
      </c>
      <c r="F48" s="62">
        <f>empl_oecd!F48/population_oecd!F48</f>
        <v>0.3870382180109279</v>
      </c>
      <c r="G48" s="62">
        <f>empl_oecd!G48/population_oecd!G48</f>
        <v>0.45747254792480924</v>
      </c>
      <c r="H48" s="62">
        <f>empl_oecd!H48/population_oecd!H48</f>
        <v>0.3557896633302897</v>
      </c>
      <c r="I48" s="62">
        <f>empl_oecd!I48/population_oecd!I48</f>
        <v>0.32470288982760664</v>
      </c>
      <c r="J48" s="62">
        <f>empl_oecd!J48/population_oecd!J48</f>
        <v>0.4032293888935188</v>
      </c>
      <c r="K48" s="62">
        <f>empl_oecd!K48/population_oecd!K48</f>
        <v>0.5084910336932803</v>
      </c>
      <c r="L48" s="62">
        <f>empl_oecd!L48/population_oecd!L48</f>
        <v>0.4316524763935521</v>
      </c>
      <c r="M48" s="62">
        <f>empl_oecd!M48/population_oecd!M48</f>
        <v>0.45367421549792514</v>
      </c>
      <c r="N48" s="62">
        <f>empl_oecd!N48/population_oecd!N48</f>
        <v>0.3218907939981347</v>
      </c>
      <c r="O48" s="62">
        <f>empl_oecd!O48/population_oecd!O48</f>
        <v>0.49160694958175954</v>
      </c>
      <c r="P48" s="62">
        <f>empl_oecd!P48/population_oecd!P48</f>
        <v>0.44118905790997803</v>
      </c>
      <c r="Q48" s="62">
        <f>SUMPRODUCT(B48:P48,population_oecd!B48:P48)/SUM(population_oecd!B48:P48)</f>
        <v>0.414390262828109</v>
      </c>
      <c r="R48" s="62">
        <f>(SUMPRODUCT(B48:P48,empl_pop_ceec!B48:P48)+SUMPRODUCT(empl_pop_ceec!B48:I48,empl_pop_ceec!B48:I48)+SUMPRODUCT(empl_pop_sec!B48:C48,empl_pop_ceec!B48:C48))/(SUM(empl_pop_ceec!B48:P48)+SUM(empl_pop_ceec!B48:I48)+SUM(empl_pop_ceec!B48:C48))</f>
        <v>0.415064449476604</v>
      </c>
      <c r="S48" s="62">
        <f>empl_oecd!S48/population_oecd!S48</f>
        <v>0.46124826902954974</v>
      </c>
    </row>
    <row r="49" spans="1:19" s="2" customFormat="1" ht="12.75">
      <c r="A49" s="3">
        <v>1993</v>
      </c>
      <c r="B49" s="62">
        <f>empl_oecd!B49/population_oecd!B49</f>
        <v>0.4478200682765892</v>
      </c>
      <c r="C49" s="62">
        <f>empl_oecd!C49/population_oecd!C49</f>
        <v>0.36670199156466426</v>
      </c>
      <c r="D49" s="62">
        <f>empl_oecd!D49/population_oecd!D49</f>
        <v>0.4918686517961204</v>
      </c>
      <c r="E49" s="62">
        <f>empl_oecd!E49/population_oecd!E49</f>
        <v>0.40690020619435974</v>
      </c>
      <c r="F49" s="62">
        <f>empl_oecd!F49/population_oecd!F49</f>
        <v>0.381280825034541</v>
      </c>
      <c r="G49" s="62">
        <f>empl_oecd!G49/population_oecd!G49</f>
        <v>0.44826864090466745</v>
      </c>
      <c r="H49" s="62">
        <f>empl_oecd!H49/population_oecd!H49</f>
        <v>0.3567420199448689</v>
      </c>
      <c r="I49" s="62">
        <f>empl_oecd!I49/population_oecd!I49</f>
        <v>0.32812265866297496</v>
      </c>
      <c r="J49" s="62">
        <f>empl_oecd!J49/population_oecd!J49</f>
        <v>0.39188453782721533</v>
      </c>
      <c r="K49" s="62">
        <f>empl_oecd!K49/population_oecd!K49</f>
        <v>0.5097763780954755</v>
      </c>
      <c r="L49" s="62">
        <f>empl_oecd!L49/population_oecd!L49</f>
        <v>0.4301161994592189</v>
      </c>
      <c r="M49" s="62">
        <f>empl_oecd!M49/population_oecd!M49</f>
        <v>0.4449005357999323</v>
      </c>
      <c r="N49" s="62">
        <f>empl_oecd!N49/population_oecd!N49</f>
        <v>0.3077956777938561</v>
      </c>
      <c r="O49" s="62">
        <f>empl_oecd!O49/population_oecd!O49</f>
        <v>0.4617943162612362</v>
      </c>
      <c r="P49" s="62">
        <f>empl_oecd!P49/population_oecd!P49</f>
        <v>0.4329025217950565</v>
      </c>
      <c r="Q49" s="62">
        <f>SUMPRODUCT(B49:P49,population_oecd!B49:P49)/SUM(population_oecd!B49:P49)</f>
        <v>0.40532244569802695</v>
      </c>
      <c r="R49" s="62">
        <f>(SUMPRODUCT(B49:P49,empl_pop_ceec!B49:P49)+SUMPRODUCT(empl_pop_ceec!B49:I49,empl_pop_ceec!B49:I49)+SUMPRODUCT(empl_pop_sec!B49:C49,empl_pop_ceec!B49:C49))/(SUM(empl_pop_ceec!B49:P49)+SUM(empl_pop_ceec!B49:I49)+SUM(empl_pop_ceec!B49:C49))</f>
        <v>0.4063940051279453</v>
      </c>
      <c r="S49" s="62">
        <f>empl_oecd!S49/population_oecd!S49</f>
        <v>0.4620807951722737</v>
      </c>
    </row>
    <row r="50" spans="1:19" s="2" customFormat="1" ht="12.75">
      <c r="A50" s="3">
        <v>1994</v>
      </c>
      <c r="B50" s="62">
        <f>empl_oecd!B50/population_oecd!B50</f>
        <v>0.4623508189368624</v>
      </c>
      <c r="C50" s="62">
        <f>empl_oecd!C50/population_oecd!C50</f>
        <v>0.36449606103833576</v>
      </c>
      <c r="D50" s="62">
        <f>empl_oecd!D50/population_oecd!D50</f>
        <v>0.4817893980975082</v>
      </c>
      <c r="E50" s="62">
        <f>empl_oecd!E50/population_oecd!E50</f>
        <v>0.4020217072063128</v>
      </c>
      <c r="F50" s="62">
        <f>empl_oecd!F50/population_oecd!F50</f>
        <v>0.379678762340488</v>
      </c>
      <c r="G50" s="62">
        <f>empl_oecd!G50/population_oecd!G50</f>
        <v>0.442018127778733</v>
      </c>
      <c r="H50" s="62">
        <f>empl_oecd!H50/population_oecd!H50</f>
        <v>0.36191266378885145</v>
      </c>
      <c r="I50" s="62">
        <f>empl_oecd!I50/population_oecd!I50</f>
        <v>0.3375508169815054</v>
      </c>
      <c r="J50" s="62">
        <f>empl_oecd!J50/population_oecd!J50</f>
        <v>0.3850491067946427</v>
      </c>
      <c r="K50" s="62">
        <f>empl_oecd!K50/population_oecd!K50</f>
        <v>0.5162611096515796</v>
      </c>
      <c r="L50" s="62">
        <f>empl_oecd!L50/population_oecd!L50</f>
        <v>0.4329680322669101</v>
      </c>
      <c r="M50" s="62">
        <f>empl_oecd!M50/population_oecd!M50</f>
        <v>0.4428929929422217</v>
      </c>
      <c r="N50" s="62">
        <f>empl_oecd!N50/population_oecd!N50</f>
        <v>0.30660625561415467</v>
      </c>
      <c r="O50" s="62">
        <f>empl_oecd!O50/population_oecd!O50</f>
        <v>0.4552395829448915</v>
      </c>
      <c r="P50" s="62">
        <f>empl_oecd!P50/population_oecd!P50</f>
        <v>0.43495799305572047</v>
      </c>
      <c r="Q50" s="62">
        <f>SUMPRODUCT(B50:P50,population_oecd!B50:P50)/SUM(population_oecd!B50:P50)</f>
        <v>0.40306215207302765</v>
      </c>
      <c r="R50" s="62">
        <f>(SUMPRODUCT(B50:P50,empl_pop_ceec!B50:P50)+SUMPRODUCT(empl_pop_ceec!B50:I50,empl_pop_ceec!B50:I50)+SUMPRODUCT(empl_pop_sec!B50:C50,empl_pop_ceec!B50:C50))/(SUM(empl_pop_ceec!B50:P50)+SUM(empl_pop_ceec!B50:I50)+SUM(empl_pop_ceec!B50:C50))</f>
        <v>0.40358207589937845</v>
      </c>
      <c r="S50" s="62">
        <f>empl_oecd!S50/population_oecd!S50</f>
        <v>0.4671349122865376</v>
      </c>
    </row>
    <row r="51" spans="1:19" s="2" customFormat="1" ht="12.75">
      <c r="A51" s="3">
        <v>1995</v>
      </c>
      <c r="B51" s="62">
        <f>empl_oecd!B51/population_oecd!B51</f>
        <v>0.46369437206343994</v>
      </c>
      <c r="C51" s="62">
        <f>empl_oecd!C51/population_oecd!C51</f>
        <v>0.36655486958530775</v>
      </c>
      <c r="D51" s="62">
        <f>empl_oecd!D51/population_oecd!D51</f>
        <v>0.49019570370698795</v>
      </c>
      <c r="E51" s="62">
        <f>empl_oecd!E51/population_oecd!E51</f>
        <v>0.40934144599767874</v>
      </c>
      <c r="F51" s="62">
        <f>empl_oecd!F51/population_oecd!F51</f>
        <v>0.38148072475043604</v>
      </c>
      <c r="G51" s="62">
        <f>empl_oecd!G51/population_oecd!G51</f>
        <v>0.4381528514223436</v>
      </c>
      <c r="H51" s="62">
        <f>empl_oecd!H51/population_oecd!H51</f>
        <v>0.3642259476452728</v>
      </c>
      <c r="I51" s="62">
        <f>empl_oecd!I51/population_oecd!I51</f>
        <v>0.35223767846570586</v>
      </c>
      <c r="J51" s="62">
        <f>empl_oecd!J51/population_oecd!J51</f>
        <v>0.3839839386899563</v>
      </c>
      <c r="K51" s="62">
        <f>empl_oecd!K51/population_oecd!K51</f>
        <v>0.5214128164587847</v>
      </c>
      <c r="L51" s="62">
        <f>empl_oecd!L51/population_oecd!L51</f>
        <v>0.4353449374429378</v>
      </c>
      <c r="M51" s="62">
        <f>empl_oecd!M51/population_oecd!M51</f>
        <v>0.4395291773403329</v>
      </c>
      <c r="N51" s="62">
        <f>empl_oecd!N51/population_oecd!N51</f>
        <v>0.3134890401100989</v>
      </c>
      <c r="O51" s="62">
        <f>empl_oecd!O51/population_oecd!O51</f>
        <v>0.4595816832224472</v>
      </c>
      <c r="P51" s="62">
        <f>empl_oecd!P51/population_oecd!P51</f>
        <v>0.4381609876723748</v>
      </c>
      <c r="Q51" s="62">
        <f>SUMPRODUCT(B51:P51,population_oecd!B51:P51)/SUM(population_oecd!B51:P51)</f>
        <v>0.4042233736825962</v>
      </c>
      <c r="R51" s="62">
        <f>(SUMPRODUCT(B51:P51,empl_pop_ceec!B51:P51)+SUMPRODUCT(empl_pop_ceec!B51:I51,empl_pop_ceec!B51:I51)+SUMPRODUCT(empl_pop_sec!B51:C51,empl_pop_ceec!B51:C51))/(SUM(empl_pop_ceec!B51:P51)+SUM(empl_pop_ceec!B51:I51)+SUM(empl_pop_ceec!B51:C51))</f>
        <v>0.40476428721022495</v>
      </c>
      <c r="S51" s="62">
        <f>empl_oecd!S51/population_oecd!S51</f>
        <v>0.4685675385015362</v>
      </c>
    </row>
    <row r="52" spans="1:19" s="2" customFormat="1" ht="12.75">
      <c r="A52" s="3">
        <v>1996</v>
      </c>
      <c r="B52" s="62">
        <f>empl_oecd!B52/population_oecd!B52</f>
        <v>0.45668346758676986</v>
      </c>
      <c r="C52" s="62">
        <f>empl_oecd!C52/population_oecd!C52</f>
        <v>0.36804476281291704</v>
      </c>
      <c r="D52" s="62">
        <f>empl_oecd!D52/population_oecd!D52</f>
        <v>0.492772043234713</v>
      </c>
      <c r="E52" s="62">
        <f>empl_oecd!E52/population_oecd!E52</f>
        <v>0.41374508421440465</v>
      </c>
      <c r="F52" s="62">
        <f>empl_oecd!F52/population_oecd!F52</f>
        <v>0.38171960434338265</v>
      </c>
      <c r="G52" s="62">
        <f>empl_oecd!G52/population_oecd!G52</f>
        <v>0.43519140362659503</v>
      </c>
      <c r="H52" s="62">
        <f>empl_oecd!H52/population_oecd!H52</f>
        <v>0.36801585199527515</v>
      </c>
      <c r="I52" s="62">
        <f>empl_oecd!I52/population_oecd!I52</f>
        <v>0.3631364729186406</v>
      </c>
      <c r="J52" s="62">
        <f>empl_oecd!J52/population_oecd!J52</f>
        <v>0.385766863448679</v>
      </c>
      <c r="K52" s="62">
        <f>empl_oecd!K52/population_oecd!K52</f>
        <v>0.5271765271765272</v>
      </c>
      <c r="L52" s="62">
        <f>empl_oecd!L52/population_oecd!L52</f>
        <v>0.4474358481610033</v>
      </c>
      <c r="M52" s="62">
        <f>empl_oecd!M52/population_oecd!M52</f>
        <v>0.44180093576706786</v>
      </c>
      <c r="N52" s="62">
        <f>empl_oecd!N52/population_oecd!N52</f>
        <v>0.3209565592295153</v>
      </c>
      <c r="O52" s="62">
        <f>empl_oecd!O52/population_oecd!O52</f>
        <v>0.45365234156962353</v>
      </c>
      <c r="P52" s="62">
        <f>empl_oecd!P52/population_oecd!P52</f>
        <v>0.44098583415319453</v>
      </c>
      <c r="Q52" s="62">
        <f>SUMPRODUCT(B52:P52,population_oecd!B52:P52)/SUM(population_oecd!B52:P52)</f>
        <v>0.40577393280472007</v>
      </c>
      <c r="R52" s="62">
        <f>(SUMPRODUCT(B52:P52,empl_pop_ceec!B52:P52)+SUMPRODUCT(empl_pop_ceec!B52:I52,empl_pop_ceec!B52:I52)+SUMPRODUCT(empl_pop_sec!B52:C52,empl_pop_ceec!B52:C52))/(SUM(empl_pop_ceec!B52:P52)+SUM(empl_pop_ceec!B52:I52)+SUM(empl_pop_ceec!B52:C52))</f>
        <v>0.4065600782878741</v>
      </c>
      <c r="S52" s="62">
        <f>empl_oecd!S52/population_oecd!S52</f>
        <v>0.469867711962252</v>
      </c>
    </row>
    <row r="53" spans="1:19" s="2" customFormat="1" ht="12.75">
      <c r="A53" s="3">
        <v>1997</v>
      </c>
      <c r="B53" s="62">
        <f>empl_oecd!B53/population_oecd!B53</f>
        <v>0.45638607883710247</v>
      </c>
      <c r="C53" s="62">
        <f>empl_oecd!C53/population_oecd!C53</f>
        <v>0.3695222975011032</v>
      </c>
      <c r="D53" s="62">
        <f>empl_oecd!D53/population_oecd!D53</f>
        <v>0.5013586269927776</v>
      </c>
      <c r="E53" s="62">
        <f>empl_oecd!E53/population_oecd!E53</f>
        <v>0.42098704131008363</v>
      </c>
      <c r="F53" s="62">
        <f>empl_oecd!F53/population_oecd!F53</f>
        <v>0.3827650610946873</v>
      </c>
      <c r="G53" s="62">
        <f>empl_oecd!G53/population_oecd!G53</f>
        <v>0.4329674017781205</v>
      </c>
      <c r="H53" s="62">
        <f>empl_oecd!H53/population_oecd!H53</f>
        <v>0.36582456351546266</v>
      </c>
      <c r="I53" s="62">
        <f>empl_oecd!I53/population_oecd!I53</f>
        <v>0.37381343667983025</v>
      </c>
      <c r="J53" s="62">
        <f>empl_oecd!J53/population_oecd!J53</f>
        <v>0.38648060579682814</v>
      </c>
      <c r="K53" s="62">
        <f>empl_oecd!K53/population_oecd!K53</f>
        <v>0.5364050178445494</v>
      </c>
      <c r="L53" s="62">
        <f>empl_oecd!L53/population_oecd!L53</f>
        <v>0.45859205194643826</v>
      </c>
      <c r="M53" s="62">
        <f>empl_oecd!M53/population_oecd!M53</f>
        <v>0.4493282137997889</v>
      </c>
      <c r="N53" s="62">
        <f>empl_oecd!N53/population_oecd!N53</f>
        <v>0.33121198354794307</v>
      </c>
      <c r="O53" s="62">
        <f>empl_oecd!O53/population_oecd!O53</f>
        <v>0.4481912667793932</v>
      </c>
      <c r="P53" s="62">
        <f>empl_oecd!P53/population_oecd!P53</f>
        <v>0.44704599860162514</v>
      </c>
      <c r="Q53" s="62">
        <f>SUMPRODUCT(B53:P53,population_oecd!B53:P53)/SUM(population_oecd!B53:P53)</f>
        <v>0.40845300099657594</v>
      </c>
      <c r="R53" s="62">
        <f>(SUMPRODUCT(B53:P53,empl_pop_ceec!B53:P53)+SUMPRODUCT(empl_pop_ceec!B53:I53,empl_pop_ceec!B53:I53)+SUMPRODUCT(empl_pop_sec!B53:C53,empl_pop_ceec!B53:C53))/(SUM(empl_pop_ceec!B53:P53)+SUM(empl_pop_ceec!B53:I53)+SUM(empl_pop_ceec!B53:C53))</f>
        <v>0.40916345480916366</v>
      </c>
      <c r="S53" s="62">
        <f>empl_oecd!S53/population_oecd!S53</f>
        <v>0.4747248707787455</v>
      </c>
    </row>
    <row r="54" spans="1:19" s="2" customFormat="1" ht="12.75">
      <c r="A54" s="3">
        <v>1998</v>
      </c>
      <c r="B54" s="62">
        <f>empl_oecd!B54/population_oecd!B54</f>
        <v>0.4559059031966802</v>
      </c>
      <c r="C54" s="62">
        <f>empl_oecd!C54/population_oecd!C54</f>
        <v>0.3734907615287069</v>
      </c>
      <c r="D54" s="62">
        <f>empl_oecd!D54/population_oecd!D54</f>
        <v>0.5014931633600306</v>
      </c>
      <c r="E54" s="62">
        <f>empl_oecd!E54/population_oecd!E54</f>
        <v>0.4298725067685981</v>
      </c>
      <c r="F54" s="62">
        <f>empl_oecd!F54/population_oecd!F54</f>
        <v>0.3873694095551121</v>
      </c>
      <c r="G54" s="62">
        <f>empl_oecd!G54/population_oecd!G54</f>
        <v>0.439605923687233</v>
      </c>
      <c r="H54" s="62">
        <f>empl_oecd!H54/population_oecd!H54</f>
        <v>0.3758324358777116</v>
      </c>
      <c r="I54" s="62">
        <f>empl_oecd!I54/population_oecd!I54</f>
        <v>0.40067544588213544</v>
      </c>
      <c r="J54" s="62">
        <f>empl_oecd!J54/population_oecd!J54</f>
        <v>0.39005518614163</v>
      </c>
      <c r="K54" s="62">
        <f>empl_oecd!K54/population_oecd!K54</f>
        <v>0.553350230836145</v>
      </c>
      <c r="L54" s="62">
        <f>empl_oecd!L54/population_oecd!L54</f>
        <v>0.46545935043523956</v>
      </c>
      <c r="M54" s="62">
        <f>empl_oecd!M54/population_oecd!M54</f>
        <v>0.48204205330758076</v>
      </c>
      <c r="N54" s="62">
        <f>empl_oecd!N54/population_oecd!N54</f>
        <v>0.34434969873755317</v>
      </c>
      <c r="O54" s="62">
        <f>empl_oecd!O54/population_oecd!O54</f>
        <v>0.45490477334262536</v>
      </c>
      <c r="P54" s="62">
        <f>empl_oecd!P54/population_oecd!P54</f>
        <v>0.45057518802367086</v>
      </c>
      <c r="Q54" s="62">
        <f>SUMPRODUCT(B54:P54,population_oecd!B54:P54)/SUM(population_oecd!B54:P54)</f>
        <v>0.41523900871992153</v>
      </c>
      <c r="R54" s="62">
        <f>(SUMPRODUCT(B54:P54,empl_pop_ceec!B54:P54)+SUMPRODUCT(empl_pop_ceec!B54:I54,empl_pop_ceec!B54:I54)+SUMPRODUCT(empl_pop_sec!B54:C54,empl_pop_ceec!B54:C54))/(SUM(empl_pop_ceec!B54:P54)+SUM(empl_pop_ceec!B54:I54)+SUM(empl_pop_ceec!B54:C54))</f>
        <v>0.41517345574805004</v>
      </c>
      <c r="S54" s="62">
        <f>empl_oecd!S54/population_oecd!S54</f>
        <v>0.47611633876643583</v>
      </c>
    </row>
    <row r="55" spans="1:19" s="2" customFormat="1" ht="12.75">
      <c r="A55" s="3">
        <v>1999</v>
      </c>
      <c r="B55" s="62">
        <f>empl_oecd!B55/population_oecd!B55</f>
        <v>0.4598558197897781</v>
      </c>
      <c r="C55" s="62">
        <f>empl_oecd!C55/population_oecd!C55</f>
        <v>0.37739230330993984</v>
      </c>
      <c r="D55" s="62">
        <f>empl_oecd!D55/population_oecd!D55</f>
        <v>0.5022985988463299</v>
      </c>
      <c r="E55" s="62">
        <f>empl_oecd!E55/population_oecd!E55</f>
        <v>0.4433552161216131</v>
      </c>
      <c r="F55" s="62">
        <f>empl_oecd!F55/population_oecd!F55</f>
        <v>0.3944439662895378</v>
      </c>
      <c r="G55" s="62">
        <f>empl_oecd!G55/population_oecd!G55</f>
        <v>0.4429872015129263</v>
      </c>
      <c r="H55" s="62">
        <f>empl_oecd!H55/population_oecd!H55</f>
        <v>0.3724290574069927</v>
      </c>
      <c r="I55" s="62">
        <f>empl_oecd!I55/population_oecd!I55</f>
        <v>0.4218429052118939</v>
      </c>
      <c r="J55" s="62">
        <f>empl_oecd!J55/population_oecd!J55</f>
        <v>0.3940185440383848</v>
      </c>
      <c r="K55" s="62">
        <f>empl_oecd!K55/population_oecd!K55</f>
        <v>0.5737386085796844</v>
      </c>
      <c r="L55" s="62">
        <f>empl_oecd!L55/population_oecd!L55</f>
        <v>0.47974246310666535</v>
      </c>
      <c r="M55" s="62">
        <f>empl_oecd!M55/population_oecd!M55</f>
        <v>0.48776971574582734</v>
      </c>
      <c r="N55" s="62">
        <f>empl_oecd!N55/population_oecd!N55</f>
        <v>0.3628915115143412</v>
      </c>
      <c r="O55" s="62">
        <f>empl_oecd!O55/population_oecd!O55</f>
        <v>0.46411428236455915</v>
      </c>
      <c r="P55" s="62">
        <f>empl_oecd!P55/population_oecd!P55</f>
        <v>0.45350808489050703</v>
      </c>
      <c r="Q55" s="62">
        <f>SUMPRODUCT(B55:P55,population_oecd!B55:P55)/SUM(population_oecd!B55:P55)</f>
        <v>0.4216357376084775</v>
      </c>
      <c r="R55" s="62">
        <f>(SUMPRODUCT(B55:P55,empl_pop_ceec!B55:P55)+SUMPRODUCT(empl_pop_ceec!B55:I55,empl_pop_ceec!B55:I55)+SUMPRODUCT(empl_pop_sec!B55:C55,empl_pop_ceec!B55:C55))/(SUM(empl_pop_ceec!B55:P55)+SUM(empl_pop_ceec!B55:I55)+SUM(empl_pop_ceec!B55:C55))</f>
        <v>0.419107664963745</v>
      </c>
      <c r="S55" s="62">
        <f>empl_oecd!S55/population_oecd!S55</f>
        <v>0.47794674867332704</v>
      </c>
    </row>
    <row r="56" spans="1:19" s="2" customFormat="1" ht="12.75">
      <c r="A56" s="3">
        <v>2000</v>
      </c>
      <c r="B56" s="62">
        <f>empl_oecd!B56/population_oecd!B56</f>
        <v>0.4603306977361396</v>
      </c>
      <c r="C56" s="62">
        <f>empl_oecd!C56/population_oecd!C56</f>
        <v>0.3835373430431033</v>
      </c>
      <c r="D56" s="62">
        <f>empl_oecd!D56/population_oecd!D56</f>
        <v>0.5044605027289963</v>
      </c>
      <c r="E56" s="62">
        <f>empl_oecd!E56/population_oecd!E56</f>
        <v>0.4501608712631248</v>
      </c>
      <c r="F56" s="62">
        <f>empl_oecd!F56/population_oecd!F56</f>
        <v>0.4027508306104373</v>
      </c>
      <c r="G56" s="62">
        <f>empl_oecd!G56/population_oecd!G56</f>
        <v>0.44456742046273967</v>
      </c>
      <c r="H56" s="62">
        <f>empl_oecd!H56/population_oecd!H56</f>
        <v>0.37223882936863717</v>
      </c>
      <c r="I56" s="62">
        <f>empl_oecd!I56/population_oecd!I56</f>
        <v>0.43821105603334193</v>
      </c>
      <c r="J56" s="62">
        <f>empl_oecd!J56/population_oecd!J56</f>
        <v>0.4007045333871386</v>
      </c>
      <c r="K56" s="62">
        <f>empl_oecd!K56/population_oecd!K56</f>
        <v>0.5985518611579167</v>
      </c>
      <c r="L56" s="62">
        <f>empl_oecd!L56/population_oecd!L56</f>
        <v>0.49709804856295564</v>
      </c>
      <c r="M56" s="62">
        <f>empl_oecd!M56/population_oecd!M56</f>
        <v>0.49725165581367947</v>
      </c>
      <c r="N56" s="62">
        <f>empl_oecd!N56/population_oecd!N56</f>
        <v>0.38205140578358987</v>
      </c>
      <c r="O56" s="62">
        <f>empl_oecd!O56/population_oecd!O56</f>
        <v>0.47661165515540765</v>
      </c>
      <c r="P56" s="62">
        <f>empl_oecd!P56/population_oecd!P56</f>
        <v>0.45697029901381103</v>
      </c>
      <c r="Q56" s="62">
        <f>SUMPRODUCT(B56:P56,population_oecd!B56:P56)/SUM(population_oecd!B56:P56)</f>
        <v>0.428663009601673</v>
      </c>
      <c r="R56" s="62">
        <f>(SUMPRODUCT(B56:P56,empl_pop_ceec!B56:P56)+SUMPRODUCT(empl_pop_ceec!B56:I56,empl_pop_ceec!B56:I56)+SUMPRODUCT(empl_pop_sec!B56:C56,empl_pop_ceec!B56:C56))/(SUM(empl_pop_ceec!B56:P56)+SUM(empl_pop_ceec!B56:I56)+SUM(empl_pop_ceec!B56:C56))</f>
        <v>0.42452399524370715</v>
      </c>
      <c r="S56" s="62">
        <f>empl_oecd!S56/population_oecd!S56</f>
        <v>0.4848468646148532</v>
      </c>
    </row>
    <row r="57" spans="1:19" s="2" customFormat="1" ht="12.75">
      <c r="A57" s="3">
        <v>2001</v>
      </c>
      <c r="B57" s="62">
        <f>empl_oecd!B57/population_oecd!B57</f>
        <v>0.46167049142817884</v>
      </c>
      <c r="C57" s="62">
        <f>empl_oecd!C57/population_oecd!C57</f>
        <v>0.38737617657959117</v>
      </c>
      <c r="D57" s="62">
        <f>empl_oecd!D57/population_oecd!D57</f>
        <v>0.5040338588200788</v>
      </c>
      <c r="E57" s="62">
        <f>empl_oecd!E57/population_oecd!E57</f>
        <v>0.4557957704177319</v>
      </c>
      <c r="F57" s="62">
        <f>empl_oecd!F57/population_oecd!F57</f>
        <v>0.4084605783243944</v>
      </c>
      <c r="G57" s="62">
        <f>empl_oecd!G57/population_oecd!G57</f>
        <v>0.44467451429555593</v>
      </c>
      <c r="H57" s="62">
        <f>empl_oecd!H57/population_oecd!H57</f>
        <v>0.3687463143017564</v>
      </c>
      <c r="I57" s="62">
        <f>empl_oecd!I57/population_oecd!I57</f>
        <v>0.4452153410271404</v>
      </c>
      <c r="J57" s="62">
        <f>empl_oecd!J57/population_oecd!J57</f>
        <v>0.40740307654306884</v>
      </c>
      <c r="K57" s="62">
        <f>empl_oecd!K57/population_oecd!K57</f>
        <v>0.6246444470530869</v>
      </c>
      <c r="L57" s="62">
        <f>empl_oecd!L57/population_oecd!L57</f>
        <v>0.5062111925609857</v>
      </c>
      <c r="M57" s="62">
        <f>empl_oecd!M57/population_oecd!M57</f>
        <v>0.5030372274569296</v>
      </c>
      <c r="N57" s="62">
        <f>empl_oecd!N57/population_oecd!N57</f>
        <v>0.39552370757438604</v>
      </c>
      <c r="O57" s="62">
        <f>empl_oecd!O57/population_oecd!O57</f>
        <v>0.4848421750270111</v>
      </c>
      <c r="P57" s="62">
        <f>empl_oecd!P57/population_oecd!P57</f>
        <v>0.4587828561151644</v>
      </c>
      <c r="Q57" s="62">
        <f>SUMPRODUCT(B57:P57,population_oecd!B57:P57)/SUM(population_oecd!B57:P57)</f>
        <v>0.43326882900245817</v>
      </c>
      <c r="R57" s="62">
        <f>(SUMPRODUCT(B57:P57,empl_pop_ceec!B57:P57)+SUMPRODUCT(empl_pop_ceec!B57:I57,empl_pop_ceec!B57:I57)+SUMPRODUCT(empl_pop_sec!B57:C57,empl_pop_ceec!B57:C57))/(SUM(empl_pop_ceec!B57:P57)+SUM(empl_pop_ceec!B57:I57)+SUM(empl_pop_ceec!B57:C57))</f>
        <v>0.4279086730125845</v>
      </c>
      <c r="S57" s="62">
        <f>empl_oecd!S57/population_oecd!S57</f>
        <v>0.48042640187706936</v>
      </c>
    </row>
    <row r="58" spans="1:19" s="2" customFormat="1" ht="12.75">
      <c r="A58" s="3">
        <v>2002</v>
      </c>
      <c r="B58" s="62">
        <f>empl_oecd!B58/population_oecd!B58</f>
        <v>0.4587629427305623</v>
      </c>
      <c r="C58" s="62">
        <f>empl_oecd!C58/population_oecd!C58</f>
        <v>0.3862925983943893</v>
      </c>
      <c r="D58" s="62">
        <f>empl_oecd!D58/population_oecd!D58</f>
        <v>0.5002929861754483</v>
      </c>
      <c r="E58" s="62">
        <f>empl_oecd!E58/population_oecd!E58</f>
        <v>0.4559235040884183</v>
      </c>
      <c r="F58" s="62">
        <f>empl_oecd!F58/population_oecd!F58</f>
        <v>0.40977865094279875</v>
      </c>
      <c r="G58" s="62">
        <f>empl_oecd!G58/population_oecd!G58</f>
        <v>0.4415555003646138</v>
      </c>
      <c r="H58" s="62">
        <f>empl_oecd!H58/population_oecd!H58</f>
        <v>0.37096033448616916</v>
      </c>
      <c r="I58" s="62">
        <f>empl_oecd!I58/population_oecd!I58</f>
        <v>0.44875834340030885</v>
      </c>
      <c r="J58" s="62">
        <f>empl_oecd!J58/population_oecd!J58</f>
        <v>0.41237074960503306</v>
      </c>
      <c r="K58" s="62">
        <f>empl_oecd!K58/population_oecd!K58</f>
        <v>0.636022551714452</v>
      </c>
      <c r="L58" s="62">
        <f>empl_oecd!L58/population_oecd!L58</f>
        <v>0.5089811400260111</v>
      </c>
      <c r="M58" s="62">
        <f>empl_oecd!M58/population_oecd!M58</f>
        <v>0.5034090306215289</v>
      </c>
      <c r="N58" s="62">
        <f>empl_oecd!N58/population_oecd!N58</f>
        <v>0.4026298027593139</v>
      </c>
      <c r="O58" s="62">
        <f>empl_oecd!O58/population_oecd!O58</f>
        <v>0.48531308326566586</v>
      </c>
      <c r="P58" s="62">
        <f>empl_oecd!P58/population_oecd!P58</f>
        <v>0.4605026197822953</v>
      </c>
      <c r="Q58" s="62">
        <f>SUMPRODUCT(B58:P58,population_oecd!B58:P58)/SUM(population_oecd!B58:P58)</f>
        <v>0.4346983097452431</v>
      </c>
      <c r="R58" s="62">
        <f>(SUMPRODUCT(B58:P58,empl_pop_ceec!B58:P58)+SUMPRODUCT(empl_pop_ceec!B58:I58,empl_pop_ceec!B58:I58)+SUMPRODUCT(empl_pop_sec!B58:C58,empl_pop_ceec!B58:C58))/(SUM(empl_pop_ceec!B58:P58)+SUM(empl_pop_ceec!B58:I58)+SUM(empl_pop_ceec!B58:C58))</f>
        <v>0.4283754078032133</v>
      </c>
      <c r="S58" s="62">
        <f>empl_oecd!S58/population_oecd!S58</f>
        <v>0.47444077672425977</v>
      </c>
    </row>
    <row r="59" spans="1:19" s="2" customFormat="1" ht="12.75">
      <c r="A59" s="3">
        <v>2003</v>
      </c>
      <c r="B59" s="62">
        <f>empl_oecd!B59/population_oecd!B59</f>
        <v>0.45804124472415264</v>
      </c>
      <c r="C59" s="62">
        <f>empl_oecd!C59/population_oecd!C59</f>
        <v>0.3849769775475057</v>
      </c>
      <c r="D59" s="62">
        <f>empl_oecd!D59/population_oecd!D59</f>
        <v>0.4962536651799129</v>
      </c>
      <c r="E59" s="62">
        <f>empl_oecd!E59/population_oecd!E59</f>
        <v>0.45489132499140306</v>
      </c>
      <c r="F59" s="62">
        <f>empl_oecd!F59/population_oecd!F59</f>
        <v>0.40749901768521507</v>
      </c>
      <c r="G59" s="62">
        <f>empl_oecd!G59/population_oecd!G59</f>
        <v>0.43454223290345356</v>
      </c>
      <c r="H59" s="62">
        <f>empl_oecd!H59/population_oecd!H59</f>
        <v>0.3732135067023855</v>
      </c>
      <c r="I59" s="62">
        <f>empl_oecd!I59/population_oecd!I59</f>
        <v>0.44806846850520116</v>
      </c>
      <c r="J59" s="62">
        <f>empl_oecd!J59/population_oecd!J59</f>
        <v>0.4160957933823224</v>
      </c>
      <c r="K59" s="62">
        <f>empl_oecd!K59/population_oecd!K59</f>
        <v>0.6342549120086798</v>
      </c>
      <c r="L59" s="62">
        <f>empl_oecd!L59/population_oecd!L59</f>
        <v>0.5016257341180721</v>
      </c>
      <c r="M59" s="62">
        <f>empl_oecd!M59/population_oecd!M59</f>
        <v>0.49840918542387647</v>
      </c>
      <c r="N59" s="62">
        <f>empl_oecd!N59/population_oecd!N59</f>
        <v>0.4122707982236451</v>
      </c>
      <c r="O59" s="62">
        <f>empl_oecd!O59/population_oecd!O59</f>
        <v>0.4849510947375431</v>
      </c>
      <c r="P59" s="62">
        <f>empl_oecd!P59/population_oecd!P59</f>
        <v>0.46313083423853646</v>
      </c>
      <c r="Q59" s="62">
        <f>SUMPRODUCT(B59:P59,population_oecd!B59:P59)/SUM(population_oecd!B59:P59)</f>
        <v>0.43430842373676515</v>
      </c>
      <c r="R59" s="62">
        <f>(SUMPRODUCT(B59:P59,empl_pop_ceec!B59:P59)+SUMPRODUCT(empl_pop_ceec!B59:I59,empl_pop_ceec!B59:I59)+SUMPRODUCT(empl_pop_sec!B59:C59,empl_pop_ceec!B59:C59))/(SUM(empl_pop_ceec!B59:P59)+SUM(empl_pop_ceec!B59:I59)+SUM(empl_pop_ceec!B59:C59))</f>
        <v>0.42794395721314954</v>
      </c>
      <c r="S59" s="62">
        <f>empl_oecd!S59/population_oecd!S59</f>
        <v>0.47431340360807045</v>
      </c>
    </row>
    <row r="60" spans="1:15" s="2" customFormat="1" ht="12.75">
      <c r="A60" s="53"/>
      <c r="B60" s="35"/>
      <c r="C60" s="35"/>
      <c r="D60" s="35"/>
      <c r="E60" s="35"/>
      <c r="F60" s="35"/>
      <c r="G60" s="35"/>
      <c r="H60" s="35"/>
      <c r="I60" s="35"/>
      <c r="J60" s="35"/>
      <c r="K60" s="35"/>
      <c r="L60" s="35"/>
      <c r="M60" s="35"/>
      <c r="N60" s="35"/>
      <c r="O60" s="35"/>
    </row>
    <row r="61" spans="1:15" s="2" customFormat="1" ht="12.75">
      <c r="A61" s="53"/>
      <c r="B61" s="55"/>
      <c r="C61" s="55"/>
      <c r="D61" s="55"/>
      <c r="E61" s="55"/>
      <c r="F61" s="55"/>
      <c r="G61" s="55"/>
      <c r="H61" s="55"/>
      <c r="I61" s="58"/>
      <c r="J61" s="55"/>
      <c r="K61" s="55"/>
      <c r="L61" s="55"/>
      <c r="M61" s="55"/>
      <c r="N61" s="55"/>
      <c r="O61" s="55"/>
    </row>
    <row r="62" spans="1:15" s="2" customFormat="1" ht="12.75">
      <c r="A62" s="2" t="s">
        <v>989</v>
      </c>
      <c r="B62" s="58"/>
      <c r="C62" s="58"/>
      <c r="D62" s="58"/>
      <c r="E62" s="58"/>
      <c r="F62" s="58"/>
      <c r="G62" s="58"/>
      <c r="H62" s="58"/>
      <c r="I62" s="58"/>
      <c r="J62" s="58"/>
      <c r="K62" s="58"/>
      <c r="L62" s="58"/>
      <c r="M62" s="58"/>
      <c r="N62" s="58"/>
      <c r="O62" s="58"/>
    </row>
  </sheetData>
  <printOptions/>
  <pageMargins left="0.7875" right="0.7875" top="0.7875" bottom="0.7875" header="0.5" footer="0.5"/>
  <pageSetup fitToHeight="0" horizontalDpi="300" verticalDpi="300" orientation="portrait" paperSize="9" r:id="rId1"/>
</worksheet>
</file>

<file path=xl/worksheets/sheet42.xml><?xml version="1.0" encoding="utf-8"?>
<worksheet xmlns="http://schemas.openxmlformats.org/spreadsheetml/2006/main" xmlns:r="http://schemas.openxmlformats.org/officeDocument/2006/relationships">
  <dimension ref="A1:K62"/>
  <sheetViews>
    <sheetView workbookViewId="0" topLeftCell="A1">
      <pane xSplit="1" ySplit="5" topLeftCell="B23" activePane="bottomRight" state="frozen"/>
      <selection pane="topLeft" activeCell="K48" sqref="K48"/>
      <selection pane="topRight" activeCell="K48" sqref="K48"/>
      <selection pane="bottomLeft" activeCell="K48" sqref="K48"/>
      <selection pane="bottomRight" activeCell="K48" sqref="K48"/>
    </sheetView>
  </sheetViews>
  <sheetFormatPr defaultColWidth="9.00390625" defaultRowHeight="12.75"/>
  <cols>
    <col min="1" max="16384" width="9.00390625" style="1" customWidth="1"/>
  </cols>
  <sheetData>
    <row r="1" spans="1:3" s="2" customFormat="1" ht="12.75">
      <c r="A1" s="53" t="s">
        <v>990</v>
      </c>
      <c r="B1" s="35"/>
      <c r="C1" s="35"/>
    </row>
    <row r="2" spans="1:3" s="2" customFormat="1" ht="12.75">
      <c r="A2" s="53" t="s">
        <v>991</v>
      </c>
      <c r="B2" s="35"/>
      <c r="C2" s="35"/>
    </row>
    <row r="3" spans="1:11" s="2" customFormat="1" ht="12.75">
      <c r="A3" s="56"/>
      <c r="B3" s="58" t="s">
        <v>992</v>
      </c>
      <c r="C3" s="58" t="s">
        <v>993</v>
      </c>
      <c r="D3" s="55" t="s">
        <v>994</v>
      </c>
      <c r="E3" s="58" t="s">
        <v>995</v>
      </c>
      <c r="F3" s="58" t="s">
        <v>996</v>
      </c>
      <c r="G3" s="55" t="s">
        <v>997</v>
      </c>
      <c r="H3" s="55" t="s">
        <v>998</v>
      </c>
      <c r="I3" s="55" t="s">
        <v>999</v>
      </c>
      <c r="J3" s="55"/>
      <c r="K3" s="2" t="s">
        <v>1000</v>
      </c>
    </row>
    <row r="4" spans="1:7" s="2" customFormat="1" ht="12.75">
      <c r="A4" s="56"/>
      <c r="B4" s="58" t="s">
        <v>1001</v>
      </c>
      <c r="C4" s="55"/>
      <c r="D4" s="55"/>
      <c r="E4" s="55"/>
      <c r="F4" s="55"/>
      <c r="G4" s="55"/>
    </row>
    <row r="5" spans="1:10" s="2" customFormat="1" ht="12.75">
      <c r="A5" s="56"/>
      <c r="B5" s="57" t="s">
        <v>1002</v>
      </c>
      <c r="C5" s="57" t="s">
        <v>1003</v>
      </c>
      <c r="D5" s="57" t="s">
        <v>1004</v>
      </c>
      <c r="E5" s="57" t="s">
        <v>1005</v>
      </c>
      <c r="F5" s="57" t="s">
        <v>1006</v>
      </c>
      <c r="G5" s="57" t="s">
        <v>1007</v>
      </c>
      <c r="H5" s="57" t="s">
        <v>1008</v>
      </c>
      <c r="I5" s="57" t="s">
        <v>1009</v>
      </c>
      <c r="J5" s="57"/>
    </row>
    <row r="6" spans="1:10" s="2" customFormat="1" ht="12.75">
      <c r="A6" s="59">
        <v>1950</v>
      </c>
      <c r="B6" s="46">
        <f>empl_ceec!B6/population_ceec!B6</f>
        <v>0</v>
      </c>
      <c r="C6" s="46">
        <f>empl_ceec!C6/population_ceec!C6</f>
        <v>0</v>
      </c>
      <c r="D6" s="46">
        <f>empl_ceec!D6/population_ceec!D6</f>
        <v>0</v>
      </c>
      <c r="E6" s="46">
        <f>empl_ceec!E6/population_ceec!E6</f>
        <v>0</v>
      </c>
      <c r="F6" s="46">
        <f>empl_ceec!F6/population_ceec!F6</f>
        <v>0</v>
      </c>
      <c r="G6" s="46">
        <f>empl_ceec!G6/population_ceec!G6</f>
        <v>0</v>
      </c>
      <c r="H6" s="46">
        <f>empl_ceec!H6/population_ceec!H6</f>
        <v>0</v>
      </c>
      <c r="I6" s="46"/>
      <c r="J6" s="46"/>
    </row>
    <row r="7" spans="1:10" s="2" customFormat="1" ht="12.75">
      <c r="A7" s="59">
        <v>1951</v>
      </c>
      <c r="B7" s="46">
        <f>empl_ceec!B7/population_ceec!B7</f>
        <v>0</v>
      </c>
      <c r="C7" s="46">
        <f>empl_ceec!C7/population_ceec!C7</f>
        <v>0</v>
      </c>
      <c r="D7" s="46">
        <f>empl_ceec!D7/population_ceec!D7</f>
        <v>0</v>
      </c>
      <c r="E7" s="46">
        <f>empl_ceec!E7/population_ceec!E7</f>
        <v>0</v>
      </c>
      <c r="F7" s="46">
        <f>empl_ceec!F7/population_ceec!F7</f>
        <v>0</v>
      </c>
      <c r="G7" s="46">
        <f>empl_ceec!G7/population_ceec!G7</f>
        <v>0</v>
      </c>
      <c r="H7" s="46">
        <f>empl_ceec!H7/population_ceec!H7</f>
        <v>0</v>
      </c>
      <c r="I7" s="46"/>
      <c r="J7" s="46"/>
    </row>
    <row r="8" spans="1:10" s="2" customFormat="1" ht="12.75">
      <c r="A8" s="59">
        <v>1952</v>
      </c>
      <c r="B8" s="46">
        <f>empl_ceec!B8/population_ceec!B8</f>
        <v>0</v>
      </c>
      <c r="C8" s="46">
        <f>empl_ceec!C8/population_ceec!C8</f>
        <v>0</v>
      </c>
      <c r="D8" s="46">
        <f>empl_ceec!D8/population_ceec!D8</f>
        <v>0</v>
      </c>
      <c r="E8" s="46">
        <f>empl_ceec!E8/population_ceec!E8</f>
        <v>0</v>
      </c>
      <c r="F8" s="46">
        <f>empl_ceec!F8/population_ceec!F8</f>
        <v>0</v>
      </c>
      <c r="G8" s="46">
        <f>empl_ceec!G8/population_ceec!G8</f>
        <v>0</v>
      </c>
      <c r="H8" s="46">
        <f>empl_ceec!H8/population_ceec!H8</f>
        <v>0</v>
      </c>
      <c r="I8" s="46"/>
      <c r="J8" s="46"/>
    </row>
    <row r="9" spans="1:10" s="2" customFormat="1" ht="12.75">
      <c r="A9" s="59">
        <v>1953</v>
      </c>
      <c r="B9" s="46">
        <f>empl_ceec!B9/population_ceec!B9</f>
        <v>0</v>
      </c>
      <c r="C9" s="46">
        <f>empl_ceec!C9/population_ceec!C9</f>
        <v>0</v>
      </c>
      <c r="D9" s="46">
        <f>empl_ceec!D9/population_ceec!D9</f>
        <v>0</v>
      </c>
      <c r="E9" s="46">
        <f>empl_ceec!E9/population_ceec!E9</f>
        <v>0</v>
      </c>
      <c r="F9" s="46">
        <f>empl_ceec!F9/population_ceec!F9</f>
        <v>0</v>
      </c>
      <c r="G9" s="46">
        <f>empl_ceec!G9/population_ceec!G9</f>
        <v>0</v>
      </c>
      <c r="H9" s="46">
        <f>empl_ceec!H9/population_ceec!H9</f>
        <v>0</v>
      </c>
      <c r="I9" s="46"/>
      <c r="J9" s="46"/>
    </row>
    <row r="10" spans="1:10" s="2" customFormat="1" ht="12.75">
      <c r="A10" s="59">
        <v>1954</v>
      </c>
      <c r="B10" s="46">
        <f>empl_ceec!B10/population_ceec!B10</f>
        <v>0</v>
      </c>
      <c r="C10" s="46">
        <f>empl_ceec!C10/population_ceec!C10</f>
        <v>0</v>
      </c>
      <c r="D10" s="46">
        <f>empl_ceec!D10/population_ceec!D10</f>
        <v>0</v>
      </c>
      <c r="E10" s="46">
        <f>empl_ceec!E10/population_ceec!E10</f>
        <v>0</v>
      </c>
      <c r="F10" s="46">
        <f>empl_ceec!F10/population_ceec!F10</f>
        <v>0</v>
      </c>
      <c r="G10" s="46">
        <f>empl_ceec!G10/population_ceec!G10</f>
        <v>0</v>
      </c>
      <c r="H10" s="46">
        <f>empl_ceec!H10/population_ceec!H10</f>
        <v>0</v>
      </c>
      <c r="I10" s="46"/>
      <c r="J10" s="46"/>
    </row>
    <row r="11" spans="1:10" s="2" customFormat="1" ht="12.75">
      <c r="A11" s="59">
        <v>1955</v>
      </c>
      <c r="B11" s="46">
        <f>empl_ceec!B11/population_ceec!B11</f>
        <v>0</v>
      </c>
      <c r="C11" s="46">
        <f>empl_ceec!C11/population_ceec!C11</f>
        <v>0</v>
      </c>
      <c r="D11" s="46">
        <f>empl_ceec!D11/population_ceec!D11</f>
        <v>0</v>
      </c>
      <c r="E11" s="46">
        <f>empl_ceec!E11/population_ceec!E11</f>
        <v>0</v>
      </c>
      <c r="F11" s="46">
        <f>empl_ceec!F11/population_ceec!F11</f>
        <v>0</v>
      </c>
      <c r="G11" s="46">
        <f>empl_ceec!G11/population_ceec!G11</f>
        <v>0</v>
      </c>
      <c r="H11" s="46">
        <f>empl_ceec!H11/population_ceec!H11</f>
        <v>0</v>
      </c>
      <c r="I11" s="46"/>
      <c r="J11" s="46"/>
    </row>
    <row r="12" spans="1:10" s="2" customFormat="1" ht="12.75">
      <c r="A12" s="59">
        <v>1956</v>
      </c>
      <c r="B12" s="46">
        <f>empl_ceec!B12/population_ceec!B12</f>
        <v>0</v>
      </c>
      <c r="C12" s="46">
        <f>empl_ceec!C12/population_ceec!C12</f>
        <v>0</v>
      </c>
      <c r="D12" s="46">
        <f>empl_ceec!D12/population_ceec!D12</f>
        <v>0</v>
      </c>
      <c r="E12" s="46">
        <f>empl_ceec!E12/population_ceec!E12</f>
        <v>0</v>
      </c>
      <c r="F12" s="46">
        <f>empl_ceec!F12/population_ceec!F12</f>
        <v>0</v>
      </c>
      <c r="G12" s="46">
        <f>empl_ceec!G12/population_ceec!G12</f>
        <v>0</v>
      </c>
      <c r="H12" s="46">
        <f>empl_ceec!H12/population_ceec!H12</f>
        <v>0</v>
      </c>
      <c r="I12" s="46"/>
      <c r="J12" s="46"/>
    </row>
    <row r="13" spans="1:10" s="2" customFormat="1" ht="12.75">
      <c r="A13" s="59">
        <v>1957</v>
      </c>
      <c r="B13" s="46">
        <f>empl_ceec!B13/population_ceec!B13</f>
        <v>0</v>
      </c>
      <c r="C13" s="46">
        <f>empl_ceec!C13/population_ceec!C13</f>
        <v>0</v>
      </c>
      <c r="D13" s="46">
        <f>empl_ceec!D13/population_ceec!D13</f>
        <v>0</v>
      </c>
      <c r="E13" s="46">
        <f>empl_ceec!E13/population_ceec!E13</f>
        <v>0</v>
      </c>
      <c r="F13" s="46">
        <f>empl_ceec!F13/population_ceec!F13</f>
        <v>0</v>
      </c>
      <c r="G13" s="46">
        <f>empl_ceec!G13/population_ceec!G13</f>
        <v>0</v>
      </c>
      <c r="H13" s="46">
        <f>empl_ceec!H13/population_ceec!H13</f>
        <v>0</v>
      </c>
      <c r="I13" s="46"/>
      <c r="J13" s="46"/>
    </row>
    <row r="14" spans="1:10" s="2" customFormat="1" ht="12.75">
      <c r="A14" s="59">
        <v>1958</v>
      </c>
      <c r="B14" s="46">
        <f>empl_ceec!B14/population_ceec!B14</f>
        <v>0</v>
      </c>
      <c r="C14" s="46">
        <f>empl_ceec!C14/population_ceec!C14</f>
        <v>0</v>
      </c>
      <c r="D14" s="46">
        <f>empl_ceec!D14/population_ceec!D14</f>
        <v>0</v>
      </c>
      <c r="E14" s="46">
        <f>empl_ceec!E14/population_ceec!E14</f>
        <v>0</v>
      </c>
      <c r="F14" s="46">
        <f>empl_ceec!F14/population_ceec!F14</f>
        <v>0</v>
      </c>
      <c r="G14" s="46">
        <f>empl_ceec!G14/population_ceec!G14</f>
        <v>0</v>
      </c>
      <c r="H14" s="46">
        <f>empl_ceec!H14/population_ceec!H14</f>
        <v>0</v>
      </c>
      <c r="I14" s="46"/>
      <c r="J14" s="46"/>
    </row>
    <row r="15" spans="1:10" s="2" customFormat="1" ht="12.75">
      <c r="A15" s="59">
        <v>1959</v>
      </c>
      <c r="B15" s="46">
        <f>empl_ceec!B15/population_ceec!B15</f>
        <v>0</v>
      </c>
      <c r="C15" s="46">
        <f>empl_ceec!C15/population_ceec!C15</f>
        <v>0</v>
      </c>
      <c r="D15" s="46">
        <f>empl_ceec!D15/population_ceec!D15</f>
        <v>0</v>
      </c>
      <c r="E15" s="46">
        <f>empl_ceec!E15/population_ceec!E15</f>
        <v>0</v>
      </c>
      <c r="F15" s="46">
        <f>empl_ceec!F15/population_ceec!F15</f>
        <v>0</v>
      </c>
      <c r="G15" s="46">
        <f>empl_ceec!G15/population_ceec!G15</f>
        <v>0</v>
      </c>
      <c r="H15" s="46">
        <f>empl_ceec!H15/population_ceec!H15</f>
        <v>0</v>
      </c>
      <c r="I15" s="46"/>
      <c r="J15" s="46"/>
    </row>
    <row r="16" spans="1:10" s="2" customFormat="1" ht="12.75">
      <c r="A16" s="59">
        <v>1960</v>
      </c>
      <c r="B16" s="46">
        <f>empl_ceec!B16/population_ceec!B16</f>
        <v>0</v>
      </c>
      <c r="C16" s="46">
        <f>empl_ceec!C16/population_ceec!C16</f>
        <v>0.5194868528976655</v>
      </c>
      <c r="D16" s="46">
        <f>empl_ceec!D16/population_ceec!D16</f>
        <v>0</v>
      </c>
      <c r="E16" s="46">
        <f>empl_ceec!E16/population_ceec!E16</f>
        <v>0.5141366018921294</v>
      </c>
      <c r="F16" s="46">
        <f>empl_ceec!F16/population_ceec!F16</f>
        <v>0.48496707252146937</v>
      </c>
      <c r="G16" s="46">
        <f>empl_ceec!G16/population_ceec!G16</f>
        <v>0</v>
      </c>
      <c r="H16" s="46">
        <f>empl_ceec!H16/population_ceec!H16</f>
        <v>0</v>
      </c>
      <c r="I16" s="46"/>
      <c r="J16" s="46"/>
    </row>
    <row r="17" spans="1:10" s="2" customFormat="1" ht="12.75">
      <c r="A17" s="59">
        <v>1961</v>
      </c>
      <c r="B17" s="46">
        <f>empl_ceec!B17/population_ceec!B17</f>
        <v>0</v>
      </c>
      <c r="C17" s="46">
        <f>empl_ceec!C17/population_ceec!C17</f>
        <v>0.5228828543358048</v>
      </c>
      <c r="D17" s="46">
        <f>empl_ceec!D17/population_ceec!D17</f>
        <v>0</v>
      </c>
      <c r="E17" s="46">
        <f>empl_ceec!E17/population_ceec!E17</f>
        <v>0.5170383792288362</v>
      </c>
      <c r="F17" s="46">
        <f>empl_ceec!F17/population_ceec!F17</f>
        <v>0.48538557313511754</v>
      </c>
      <c r="G17" s="46">
        <f>empl_ceec!G17/population_ceec!G17</f>
        <v>0</v>
      </c>
      <c r="H17" s="46">
        <f>empl_ceec!H17/population_ceec!H17</f>
        <v>0</v>
      </c>
      <c r="I17" s="46"/>
      <c r="J17" s="46"/>
    </row>
    <row r="18" spans="1:10" s="2" customFormat="1" ht="12.75">
      <c r="A18" s="59">
        <v>1962</v>
      </c>
      <c r="B18" s="46">
        <f>empl_ceec!B18/population_ceec!B18</f>
        <v>0</v>
      </c>
      <c r="C18" s="46">
        <f>empl_ceec!C18/population_ceec!C18</f>
        <v>0.526453963800043</v>
      </c>
      <c r="D18" s="46">
        <f>empl_ceec!D18/population_ceec!D18</f>
        <v>0</v>
      </c>
      <c r="E18" s="46">
        <f>empl_ceec!E18/population_ceec!E18</f>
        <v>0.5208651946379581</v>
      </c>
      <c r="F18" s="46">
        <f>empl_ceec!F18/population_ceec!F18</f>
        <v>0.48685540063574045</v>
      </c>
      <c r="G18" s="46">
        <f>empl_ceec!G18/population_ceec!G18</f>
        <v>0</v>
      </c>
      <c r="H18" s="46">
        <f>empl_ceec!H18/population_ceec!H18</f>
        <v>0</v>
      </c>
      <c r="I18" s="46"/>
      <c r="J18" s="46"/>
    </row>
    <row r="19" spans="1:10" s="2" customFormat="1" ht="12.75">
      <c r="A19" s="59">
        <v>1963</v>
      </c>
      <c r="B19" s="46">
        <f>empl_ceec!B19/population_ceec!B19</f>
        <v>0</v>
      </c>
      <c r="C19" s="46">
        <f>empl_ceec!C19/population_ceec!C19</f>
        <v>0.5298145072070549</v>
      </c>
      <c r="D19" s="46">
        <f>empl_ceec!D19/population_ceec!D19</f>
        <v>0</v>
      </c>
      <c r="E19" s="46">
        <f>empl_ceec!E19/population_ceec!E19</f>
        <v>0.5248977446535321</v>
      </c>
      <c r="F19" s="46">
        <f>empl_ceec!F19/population_ceec!F19</f>
        <v>0.4889934099744299</v>
      </c>
      <c r="G19" s="46">
        <f>empl_ceec!G19/population_ceec!G19</f>
        <v>0</v>
      </c>
      <c r="H19" s="46">
        <f>empl_ceec!H19/population_ceec!H19</f>
        <v>0</v>
      </c>
      <c r="I19" s="46"/>
      <c r="J19" s="46"/>
    </row>
    <row r="20" spans="1:10" s="2" customFormat="1" ht="12.75">
      <c r="A20" s="59">
        <v>1964</v>
      </c>
      <c r="B20" s="46">
        <f>empl_ceec!B20/population_ceec!B20</f>
        <v>0</v>
      </c>
      <c r="C20" s="46">
        <f>empl_ceec!C20/population_ceec!C20</f>
        <v>0.5322982869905748</v>
      </c>
      <c r="D20" s="46">
        <f>empl_ceec!D20/population_ceec!D20</f>
        <v>0</v>
      </c>
      <c r="E20" s="46">
        <f>empl_ceec!E20/population_ceec!E20</f>
        <v>0.5286463044810427</v>
      </c>
      <c r="F20" s="46">
        <f>empl_ceec!F20/population_ceec!F20</f>
        <v>0.4912222475795274</v>
      </c>
      <c r="G20" s="46">
        <f>empl_ceec!G20/population_ceec!G20</f>
        <v>0</v>
      </c>
      <c r="H20" s="46">
        <f>empl_ceec!H20/population_ceec!H20</f>
        <v>0</v>
      </c>
      <c r="I20" s="46"/>
      <c r="J20" s="46"/>
    </row>
    <row r="21" spans="1:10" s="2" customFormat="1" ht="12.75">
      <c r="A21" s="59">
        <v>1965</v>
      </c>
      <c r="B21" s="46">
        <f>empl_ceec!B21/population_ceec!B21</f>
        <v>0</v>
      </c>
      <c r="C21" s="46">
        <f>empl_ceec!C21/population_ceec!C21</f>
        <v>0.5358248279246596</v>
      </c>
      <c r="D21" s="46">
        <f>empl_ceec!D21/population_ceec!D21</f>
        <v>0</v>
      </c>
      <c r="E21" s="46">
        <f>empl_ceec!E21/population_ceec!E21</f>
        <v>0.5329494445341773</v>
      </c>
      <c r="F21" s="46">
        <f>empl_ceec!F21/population_ceec!F21</f>
        <v>0.4935301180431155</v>
      </c>
      <c r="G21" s="46">
        <f>empl_ceec!G21/population_ceec!G21</f>
        <v>0</v>
      </c>
      <c r="H21" s="46">
        <f>empl_ceec!H21/population_ceec!H21</f>
        <v>0</v>
      </c>
      <c r="I21" s="46"/>
      <c r="J21" s="46"/>
    </row>
    <row r="22" spans="1:10" s="2" customFormat="1" ht="12.75">
      <c r="A22" s="59">
        <v>1966</v>
      </c>
      <c r="B22" s="46">
        <f>empl_ceec!B22/population_ceec!B22</f>
        <v>0</v>
      </c>
      <c r="C22" s="46">
        <f>empl_ceec!C22/population_ceec!C22</f>
        <v>0.5404083444023391</v>
      </c>
      <c r="D22" s="46">
        <f>empl_ceec!D22/population_ceec!D22</f>
        <v>0</v>
      </c>
      <c r="E22" s="46">
        <f>empl_ceec!E22/population_ceec!E22</f>
        <v>0.5357746735997957</v>
      </c>
      <c r="F22" s="46">
        <f>empl_ceec!F22/population_ceec!F22</f>
        <v>0.49454680391619665</v>
      </c>
      <c r="G22" s="46">
        <f>empl_ceec!G22/population_ceec!G22</f>
        <v>0</v>
      </c>
      <c r="H22" s="46">
        <f>empl_ceec!H22/population_ceec!H22</f>
        <v>0</v>
      </c>
      <c r="I22" s="46"/>
      <c r="J22" s="46"/>
    </row>
    <row r="23" spans="1:10" s="2" customFormat="1" ht="12.75">
      <c r="A23" s="59">
        <v>1967</v>
      </c>
      <c r="B23" s="46">
        <f>empl_ceec!B23/population_ceec!B23</f>
        <v>0</v>
      </c>
      <c r="C23" s="46">
        <f>empl_ceec!C23/population_ceec!C23</f>
        <v>0.5453752020494678</v>
      </c>
      <c r="D23" s="46">
        <f>empl_ceec!D23/population_ceec!D23</f>
        <v>0</v>
      </c>
      <c r="E23" s="46">
        <f>empl_ceec!E23/population_ceec!E23</f>
        <v>0.5392303109755011</v>
      </c>
      <c r="F23" s="46">
        <f>empl_ceec!F23/population_ceec!F23</f>
        <v>0.4957122062360238</v>
      </c>
      <c r="G23" s="46">
        <f>empl_ceec!G23/population_ceec!G23</f>
        <v>0</v>
      </c>
      <c r="H23" s="46">
        <f>empl_ceec!H23/population_ceec!H23</f>
        <v>0</v>
      </c>
      <c r="I23" s="46"/>
      <c r="J23" s="46"/>
    </row>
    <row r="24" spans="1:10" s="2" customFormat="1" ht="12.75">
      <c r="A24" s="59">
        <v>1968</v>
      </c>
      <c r="B24" s="46">
        <f>empl_ceec!B24/population_ceec!B24</f>
        <v>0</v>
      </c>
      <c r="C24" s="46">
        <f>empl_ceec!C24/population_ceec!C24</f>
        <v>0.5495111507757636</v>
      </c>
      <c r="D24" s="46">
        <f>empl_ceec!D24/population_ceec!D24</f>
        <v>0</v>
      </c>
      <c r="E24" s="46">
        <f>empl_ceec!E24/population_ceec!E24</f>
        <v>0.5431990356717891</v>
      </c>
      <c r="F24" s="46">
        <f>empl_ceec!F24/population_ceec!F24</f>
        <v>0.4971674605163385</v>
      </c>
      <c r="G24" s="46">
        <f>empl_ceec!G24/population_ceec!G24</f>
        <v>0</v>
      </c>
      <c r="H24" s="46">
        <f>empl_ceec!H24/population_ceec!H24</f>
        <v>0</v>
      </c>
      <c r="I24" s="46"/>
      <c r="J24" s="46"/>
    </row>
    <row r="25" spans="1:10" s="2" customFormat="1" ht="12.75">
      <c r="A25" s="59">
        <v>1969</v>
      </c>
      <c r="B25" s="46">
        <f>empl_ceec!B25/population_ceec!B25</f>
        <v>0</v>
      </c>
      <c r="C25" s="46">
        <f>empl_ceec!C25/population_ceec!C25</f>
        <v>0.5513985870781768</v>
      </c>
      <c r="D25" s="46">
        <f>empl_ceec!D25/population_ceec!D25</f>
        <v>0</v>
      </c>
      <c r="E25" s="46">
        <f>empl_ceec!E25/population_ceec!E25</f>
        <v>0.5474046179315598</v>
      </c>
      <c r="F25" s="46">
        <f>empl_ceec!F25/population_ceec!F25</f>
        <v>0.4991168085565277</v>
      </c>
      <c r="G25" s="46">
        <f>empl_ceec!G25/population_ceec!G25</f>
        <v>0</v>
      </c>
      <c r="H25" s="46">
        <f>empl_ceec!H25/population_ceec!H25</f>
        <v>0</v>
      </c>
      <c r="I25" s="46"/>
      <c r="J25" s="46"/>
    </row>
    <row r="26" spans="1:10" s="2" customFormat="1" ht="12.75">
      <c r="A26" s="59">
        <v>1970</v>
      </c>
      <c r="B26" s="46">
        <f>empl_ceec!B26/population_ceec!B26</f>
        <v>0</v>
      </c>
      <c r="C26" s="46">
        <f>empl_ceec!C26/population_ceec!C26</f>
        <v>0.5524353663447975</v>
      </c>
      <c r="D26" s="46">
        <f>empl_ceec!D26/population_ceec!D26</f>
        <v>0.48371786982205384</v>
      </c>
      <c r="E26" s="46">
        <f>empl_ceec!E26/population_ceec!E26</f>
        <v>0.5517845261585518</v>
      </c>
      <c r="F26" s="46">
        <f>empl_ceec!F26/population_ceec!F26</f>
        <v>0.5006887513298542</v>
      </c>
      <c r="G26" s="46">
        <f>empl_ceec!G26/population_ceec!G26</f>
        <v>0.48149246171187055</v>
      </c>
      <c r="H26" s="46">
        <f>empl_ceec!H26/population_ceec!H26</f>
        <v>0</v>
      </c>
      <c r="I26" s="46"/>
      <c r="J26" s="46"/>
    </row>
    <row r="27" spans="1:10" s="2" customFormat="1" ht="12.75">
      <c r="A27" s="59">
        <v>1971</v>
      </c>
      <c r="B27" s="46">
        <f>empl_ceec!B27/population_ceec!B27</f>
        <v>0</v>
      </c>
      <c r="C27" s="46">
        <f>empl_ceec!C27/population_ceec!C27</f>
        <v>0.5510774478287086</v>
      </c>
      <c r="D27" s="46">
        <f>empl_ceec!D27/population_ceec!D27</f>
        <v>0.4826233620585296</v>
      </c>
      <c r="E27" s="46">
        <f>empl_ceec!E27/population_ceec!E27</f>
        <v>0.5526777545398319</v>
      </c>
      <c r="F27" s="46">
        <f>empl_ceec!F27/population_ceec!F27</f>
        <v>0.5031321468573261</v>
      </c>
      <c r="G27" s="46">
        <f>empl_ceec!G27/population_ceec!G27</f>
        <v>0.48734934658029627</v>
      </c>
      <c r="H27" s="46">
        <f>empl_ceec!H27/population_ceec!H27</f>
        <v>0</v>
      </c>
      <c r="I27" s="46"/>
      <c r="J27" s="46"/>
    </row>
    <row r="28" spans="1:10" s="2" customFormat="1" ht="12.75">
      <c r="A28" s="59">
        <v>1972</v>
      </c>
      <c r="B28" s="46">
        <f>empl_ceec!B28/population_ceec!B28</f>
        <v>0</v>
      </c>
      <c r="C28" s="46">
        <f>empl_ceec!C28/population_ceec!C28</f>
        <v>0.5506417316270106</v>
      </c>
      <c r="D28" s="46">
        <f>empl_ceec!D28/population_ceec!D28</f>
        <v>0.48137500989295356</v>
      </c>
      <c r="E28" s="46">
        <f>empl_ceec!E28/population_ceec!E28</f>
        <v>0.5538137731942276</v>
      </c>
      <c r="F28" s="46">
        <f>empl_ceec!F28/population_ceec!F28</f>
        <v>0.5056146836043396</v>
      </c>
      <c r="G28" s="46">
        <f>empl_ceec!G28/population_ceec!G28</f>
        <v>0.49605933245341916</v>
      </c>
      <c r="H28" s="46">
        <f>empl_ceec!H28/population_ceec!H28</f>
        <v>0</v>
      </c>
      <c r="I28" s="46"/>
      <c r="J28" s="46"/>
    </row>
    <row r="29" spans="1:10" s="2" customFormat="1" ht="12.75">
      <c r="A29" s="59">
        <v>1973</v>
      </c>
      <c r="B29" s="46">
        <f>empl_ceec!B29/population_ceec!B29</f>
        <v>0</v>
      </c>
      <c r="C29" s="46">
        <f>empl_ceec!C29/population_ceec!C29</f>
        <v>0.5510175527134267</v>
      </c>
      <c r="D29" s="46">
        <f>empl_ceec!D29/population_ceec!D29</f>
        <v>0.48064907581586347</v>
      </c>
      <c r="E29" s="46">
        <f>empl_ceec!E29/population_ceec!E29</f>
        <v>0.554870310218865</v>
      </c>
      <c r="F29" s="46">
        <f>empl_ceec!F29/population_ceec!F29</f>
        <v>0.5080138934806447</v>
      </c>
      <c r="G29" s="46">
        <f>empl_ceec!G29/population_ceec!G29</f>
        <v>0.503029280762234</v>
      </c>
      <c r="H29" s="46">
        <f>empl_ceec!H29/population_ceec!H29</f>
        <v>0</v>
      </c>
      <c r="I29" s="46"/>
      <c r="J29" s="46"/>
    </row>
    <row r="30" spans="1:10" s="2" customFormat="1" ht="12.75">
      <c r="A30" s="59">
        <v>1974</v>
      </c>
      <c r="B30" s="46">
        <f>empl_ceec!B30/population_ceec!B30</f>
        <v>0</v>
      </c>
      <c r="C30" s="46">
        <f>empl_ceec!C30/population_ceec!C30</f>
        <v>0.5517770976544182</v>
      </c>
      <c r="D30" s="46">
        <f>empl_ceec!D30/population_ceec!D30</f>
        <v>0.4788440885125236</v>
      </c>
      <c r="E30" s="46">
        <f>empl_ceec!E30/population_ceec!E30</f>
        <v>0.5557359282989003</v>
      </c>
      <c r="F30" s="46">
        <f>empl_ceec!F30/population_ceec!F30</f>
        <v>0.5103318864032729</v>
      </c>
      <c r="G30" s="46">
        <f>empl_ceec!G30/population_ceec!G30</f>
        <v>0.5083352099358973</v>
      </c>
      <c r="H30" s="46">
        <f>empl_ceec!H30/population_ceec!H30</f>
        <v>0</v>
      </c>
      <c r="I30" s="46"/>
      <c r="J30" s="46"/>
    </row>
    <row r="31" spans="1:10" s="2" customFormat="1" ht="12.75">
      <c r="A31" s="59">
        <v>1975</v>
      </c>
      <c r="B31" s="46">
        <f>empl_ceec!B31/population_ceec!B31</f>
        <v>0.4998994724068935</v>
      </c>
      <c r="C31" s="46">
        <f>empl_ceec!C31/population_ceec!C31</f>
        <v>0.5527050520650781</v>
      </c>
      <c r="D31" s="46">
        <f>empl_ceec!D31/population_ceec!D31</f>
        <v>0.47758011304343595</v>
      </c>
      <c r="E31" s="46">
        <f>empl_ceec!E31/population_ceec!E31</f>
        <v>0.557191524557545</v>
      </c>
      <c r="F31" s="46">
        <f>empl_ceec!F31/population_ceec!F31</f>
        <v>0.5128039344123417</v>
      </c>
      <c r="G31" s="46">
        <f>empl_ceec!G31/population_ceec!G31</f>
        <v>0.5120101970302339</v>
      </c>
      <c r="H31" s="46">
        <f>empl_ceec!H31/population_ceec!H31</f>
        <v>0</v>
      </c>
      <c r="I31" s="46"/>
      <c r="J31" s="46"/>
    </row>
    <row r="32" spans="1:10" s="2" customFormat="1" ht="12.75">
      <c r="A32" s="59">
        <v>1976</v>
      </c>
      <c r="B32" s="46">
        <f>empl_ceec!B32/population_ceec!B32</f>
        <v>0.49786529492952253</v>
      </c>
      <c r="C32" s="46">
        <f>empl_ceec!C32/population_ceec!C32</f>
        <v>0.5530444375414296</v>
      </c>
      <c r="D32" s="46">
        <f>empl_ceec!D32/population_ceec!D32</f>
        <v>0.4761570690397488</v>
      </c>
      <c r="E32" s="46">
        <f>empl_ceec!E32/population_ceec!E32</f>
        <v>0.5579394047061483</v>
      </c>
      <c r="F32" s="46">
        <f>empl_ceec!F32/population_ceec!F32</f>
        <v>0.5151970486647536</v>
      </c>
      <c r="G32" s="46">
        <f>empl_ceec!G32/population_ceec!G32</f>
        <v>0.5086025066413177</v>
      </c>
      <c r="H32" s="46">
        <f>empl_ceec!H32/population_ceec!H32</f>
        <v>0</v>
      </c>
      <c r="I32" s="46"/>
      <c r="J32" s="46"/>
    </row>
    <row r="33" spans="1:10" s="2" customFormat="1" ht="12.75">
      <c r="A33" s="59">
        <v>1977</v>
      </c>
      <c r="B33" s="46">
        <f>empl_ceec!B33/population_ceec!B33</f>
        <v>0.49616632298144586</v>
      </c>
      <c r="C33" s="46">
        <f>empl_ceec!C33/population_ceec!C33</f>
        <v>0.5524774836770422</v>
      </c>
      <c r="D33" s="46">
        <f>empl_ceec!D33/population_ceec!D33</f>
        <v>0.47475700662144377</v>
      </c>
      <c r="E33" s="46">
        <f>empl_ceec!E33/population_ceec!E33</f>
        <v>0.5588211801604475</v>
      </c>
      <c r="F33" s="46">
        <f>empl_ceec!F33/population_ceec!F33</f>
        <v>0.5175100158593737</v>
      </c>
      <c r="G33" s="46">
        <f>empl_ceec!G33/population_ceec!G33</f>
        <v>0.5104251028257526</v>
      </c>
      <c r="H33" s="46">
        <f>empl_ceec!H33/population_ceec!H33</f>
        <v>0</v>
      </c>
      <c r="I33" s="46"/>
      <c r="J33" s="46"/>
    </row>
    <row r="34" spans="1:10" s="2" customFormat="1" ht="12.75">
      <c r="A34" s="59">
        <v>1978</v>
      </c>
      <c r="B34" s="46">
        <f>empl_ceec!B34/population_ceec!B34</f>
        <v>0.49643127599287723</v>
      </c>
      <c r="C34" s="46">
        <f>empl_ceec!C34/population_ceec!C34</f>
        <v>0.5518523326771586</v>
      </c>
      <c r="D34" s="46">
        <f>empl_ceec!D34/population_ceec!D34</f>
        <v>0.47322581361155036</v>
      </c>
      <c r="E34" s="46">
        <f>empl_ceec!E34/population_ceec!E34</f>
        <v>0.5600668873886608</v>
      </c>
      <c r="F34" s="46">
        <f>empl_ceec!F34/population_ceec!F34</f>
        <v>0.5198710476683118</v>
      </c>
      <c r="G34" s="46">
        <f>empl_ceec!G34/population_ceec!G34</f>
        <v>0.5079506080619062</v>
      </c>
      <c r="H34" s="46">
        <f>empl_ceec!H34/population_ceec!H34</f>
        <v>0</v>
      </c>
      <c r="I34" s="46"/>
      <c r="J34" s="46"/>
    </row>
    <row r="35" spans="1:10" s="2" customFormat="1" ht="12.75">
      <c r="A35" s="59">
        <v>1979</v>
      </c>
      <c r="B35" s="46">
        <f>empl_ceec!B35/population_ceec!B35</f>
        <v>0.49679960466564715</v>
      </c>
      <c r="C35" s="46">
        <f>empl_ceec!C35/population_ceec!C35</f>
        <v>0.5519364317327835</v>
      </c>
      <c r="D35" s="46">
        <f>empl_ceec!D35/population_ceec!D35</f>
        <v>0.4717502830720827</v>
      </c>
      <c r="E35" s="46">
        <f>empl_ceec!E35/population_ceec!E35</f>
        <v>0.5620967103617222</v>
      </c>
      <c r="F35" s="46">
        <f>empl_ceec!F35/population_ceec!F35</f>
        <v>0.5217242292213509</v>
      </c>
      <c r="G35" s="46">
        <f>empl_ceec!G35/population_ceec!G35</f>
        <v>0.5072570378812165</v>
      </c>
      <c r="H35" s="46">
        <f>empl_ceec!H35/population_ceec!H35</f>
        <v>0</v>
      </c>
      <c r="I35" s="46"/>
      <c r="J35" s="46"/>
    </row>
    <row r="36" spans="1:10" s="2" customFormat="1" ht="12.75">
      <c r="A36" s="59">
        <v>1980</v>
      </c>
      <c r="B36" s="46">
        <f>empl_ceec!B36/population_ceec!B36</f>
        <v>0.49666013071006065</v>
      </c>
      <c r="C36" s="46">
        <f>empl_ceec!C36/population_ceec!C36</f>
        <v>0.5518585936003065</v>
      </c>
      <c r="D36" s="46">
        <f>empl_ceec!D36/population_ceec!D36</f>
        <v>0.4699531198527241</v>
      </c>
      <c r="E36" s="46">
        <f>empl_ceec!E36/population_ceec!E36</f>
        <v>0.5640710457712275</v>
      </c>
      <c r="F36" s="46">
        <f>empl_ceec!F36/population_ceec!F36</f>
        <v>0.5227725019863039</v>
      </c>
      <c r="G36" s="46">
        <f>empl_ceec!G36/population_ceec!G36</f>
        <v>0.5041830846400934</v>
      </c>
      <c r="H36" s="46">
        <f>empl_ceec!H36/population_ceec!H36</f>
        <v>0</v>
      </c>
      <c r="I36" s="46"/>
      <c r="J36" s="46"/>
    </row>
    <row r="37" spans="1:10" s="2" customFormat="1" ht="12.75">
      <c r="A37" s="59">
        <v>1981</v>
      </c>
      <c r="B37" s="46">
        <f>empl_ceec!B37/population_ceec!B37</f>
        <v>0.49699433981905444</v>
      </c>
      <c r="C37" s="46">
        <f>empl_ceec!C37/population_ceec!C37</f>
        <v>0.5509310140238047</v>
      </c>
      <c r="D37" s="46">
        <f>empl_ceec!D37/population_ceec!D37</f>
        <v>0.4680520730431248</v>
      </c>
      <c r="E37" s="46">
        <f>empl_ceec!E37/population_ceec!E37</f>
        <v>0.5630603461011907</v>
      </c>
      <c r="F37" s="46">
        <f>empl_ceec!F37/population_ceec!F37</f>
        <v>0.5205249443246992</v>
      </c>
      <c r="G37" s="46">
        <f>empl_ceec!G37/population_ceec!G37</f>
        <v>0.4958429784216466</v>
      </c>
      <c r="H37" s="46">
        <f>empl_ceec!H37/population_ceec!H37</f>
        <v>0</v>
      </c>
      <c r="I37" s="46"/>
      <c r="J37" s="46"/>
    </row>
    <row r="38" spans="1:10" s="2" customFormat="1" ht="12.75">
      <c r="A38" s="59">
        <v>1982</v>
      </c>
      <c r="B38" s="46">
        <f>empl_ceec!B38/population_ceec!B38</f>
        <v>0.49778215678555987</v>
      </c>
      <c r="C38" s="46">
        <f>empl_ceec!C38/population_ceec!C38</f>
        <v>0.5496825556184232</v>
      </c>
      <c r="D38" s="46">
        <f>empl_ceec!D38/population_ceec!D38</f>
        <v>0.46585300445364103</v>
      </c>
      <c r="E38" s="46">
        <f>empl_ceec!E38/population_ceec!E38</f>
        <v>0.5613200270927379</v>
      </c>
      <c r="F38" s="46">
        <f>empl_ceec!F38/population_ceec!F38</f>
        <v>0.5185155082674796</v>
      </c>
      <c r="G38" s="46">
        <f>empl_ceec!G38/population_ceec!G38</f>
        <v>0.48761897738711774</v>
      </c>
      <c r="H38" s="46">
        <f>empl_ceec!H38/population_ceec!H38</f>
        <v>0</v>
      </c>
      <c r="I38" s="46"/>
      <c r="J38" s="46"/>
    </row>
    <row r="39" spans="1:10" s="2" customFormat="1" ht="12.75">
      <c r="A39" s="59">
        <v>1983</v>
      </c>
      <c r="B39" s="46">
        <f>empl_ceec!B39/population_ceec!B39</f>
        <v>0.49908371954754915</v>
      </c>
      <c r="C39" s="46">
        <f>empl_ceec!C39/population_ceec!C39</f>
        <v>0.5489370298896592</v>
      </c>
      <c r="D39" s="46">
        <f>empl_ceec!D39/population_ceec!D39</f>
        <v>0.46367454714859957</v>
      </c>
      <c r="E39" s="46">
        <f>empl_ceec!E39/population_ceec!E39</f>
        <v>0.5593885072609515</v>
      </c>
      <c r="F39" s="46">
        <f>empl_ceec!F39/population_ceec!F39</f>
        <v>0.5168571857172957</v>
      </c>
      <c r="G39" s="46">
        <f>empl_ceec!G39/population_ceec!G39</f>
        <v>0.4794277674712503</v>
      </c>
      <c r="H39" s="46">
        <f>empl_ceec!H39/population_ceec!H39</f>
        <v>0</v>
      </c>
      <c r="I39" s="46"/>
      <c r="J39" s="46"/>
    </row>
    <row r="40" spans="1:10" s="2" customFormat="1" ht="12.75">
      <c r="A40" s="59">
        <v>1984</v>
      </c>
      <c r="B40" s="46">
        <f>empl_ceec!B40/population_ceec!B40</f>
        <v>0.5024626489830855</v>
      </c>
      <c r="C40" s="46">
        <f>empl_ceec!C40/population_ceec!C40</f>
        <v>0.5475306789469822</v>
      </c>
      <c r="D40" s="46">
        <f>empl_ceec!D40/population_ceec!D40</f>
        <v>0.46279195999638173</v>
      </c>
      <c r="E40" s="46">
        <f>empl_ceec!E40/population_ceec!E40</f>
        <v>0.5570273116580757</v>
      </c>
      <c r="F40" s="46">
        <f>empl_ceec!F40/population_ceec!F40</f>
        <v>0.5153175697907801</v>
      </c>
      <c r="G40" s="46">
        <f>empl_ceec!G40/population_ceec!G40</f>
        <v>0.476535003364596</v>
      </c>
      <c r="H40" s="46">
        <f>empl_ceec!H40/population_ceec!H40</f>
        <v>0</v>
      </c>
      <c r="I40" s="46"/>
      <c r="J40" s="46"/>
    </row>
    <row r="41" spans="1:10" s="2" customFormat="1" ht="12.75">
      <c r="A41" s="59">
        <v>1985</v>
      </c>
      <c r="B41" s="46">
        <f>empl_ceec!B41/population_ceec!B41</f>
        <v>0.5051327030554903</v>
      </c>
      <c r="C41" s="46">
        <f>empl_ceec!C41/population_ceec!C41</f>
        <v>0.5459067079957146</v>
      </c>
      <c r="D41" s="46">
        <f>empl_ceec!D41/population_ceec!D41</f>
        <v>0.4627269918743279</v>
      </c>
      <c r="E41" s="46">
        <f>empl_ceec!E41/population_ceec!E41</f>
        <v>0.554941901891349</v>
      </c>
      <c r="F41" s="46">
        <f>empl_ceec!F41/population_ceec!F41</f>
        <v>0.5140321755259526</v>
      </c>
      <c r="G41" s="46">
        <f>empl_ceec!G41/population_ceec!G41</f>
        <v>0.47619673243799077</v>
      </c>
      <c r="H41" s="46">
        <f>empl_ceec!H41/population_ceec!H41</f>
        <v>0</v>
      </c>
      <c r="I41" s="46"/>
      <c r="J41" s="46"/>
    </row>
    <row r="42" spans="1:10" s="2" customFormat="1" ht="12.75">
      <c r="A42" s="59">
        <v>1986</v>
      </c>
      <c r="B42" s="46">
        <f>empl_ceec!B42/population_ceec!B42</f>
        <v>0.5068467477802537</v>
      </c>
      <c r="C42" s="46">
        <f>empl_ceec!C42/population_ceec!C42</f>
        <v>0.5446379264963176</v>
      </c>
      <c r="D42" s="46">
        <f>empl_ceec!D42/population_ceec!D42</f>
        <v>0.46397145326642814</v>
      </c>
      <c r="E42" s="46">
        <f>empl_ceec!E42/population_ceec!E42</f>
        <v>0.5522623448216106</v>
      </c>
      <c r="F42" s="46">
        <f>empl_ceec!F42/population_ceec!F42</f>
        <v>0.5130968938979735</v>
      </c>
      <c r="G42" s="46">
        <f>empl_ceec!G42/population_ceec!G42</f>
        <v>0.47406752557344195</v>
      </c>
      <c r="H42" s="46">
        <f>empl_ceec!H42/population_ceec!H42</f>
        <v>0</v>
      </c>
      <c r="I42" s="46"/>
      <c r="J42" s="46"/>
    </row>
    <row r="43" spans="1:10" s="2" customFormat="1" ht="12.75">
      <c r="A43" s="59">
        <v>1987</v>
      </c>
      <c r="B43" s="46">
        <f>empl_ceec!B43/population_ceec!B43</f>
        <v>0.5084566435247615</v>
      </c>
      <c r="C43" s="46">
        <f>empl_ceec!C43/population_ceec!C43</f>
        <v>0.5437181863804422</v>
      </c>
      <c r="D43" s="46">
        <f>empl_ceec!D43/population_ceec!D43</f>
        <v>0.46292987888530296</v>
      </c>
      <c r="E43" s="46">
        <f>empl_ceec!E43/population_ceec!E43</f>
        <v>0.5493038717659309</v>
      </c>
      <c r="F43" s="46">
        <f>empl_ceec!F43/population_ceec!F43</f>
        <v>0.5124154152699006</v>
      </c>
      <c r="G43" s="46">
        <f>empl_ceec!G43/population_ceec!G43</f>
        <v>0.46969970922158855</v>
      </c>
      <c r="H43" s="46">
        <f>empl_ceec!H43/population_ceec!H43</f>
        <v>0</v>
      </c>
      <c r="I43" s="46"/>
      <c r="J43" s="46"/>
    </row>
    <row r="44" spans="1:10" s="2" customFormat="1" ht="12.75">
      <c r="A44" s="59">
        <v>1988</v>
      </c>
      <c r="B44" s="46">
        <f>empl_ceec!B44/population_ceec!B44</f>
        <v>0.5091245868877198</v>
      </c>
      <c r="C44" s="46">
        <f>empl_ceec!C44/population_ceec!C44</f>
        <v>0.5438974449826567</v>
      </c>
      <c r="D44" s="46">
        <f>empl_ceec!D44/population_ceec!D44</f>
        <v>0.4658507196139277</v>
      </c>
      <c r="E44" s="46">
        <f>empl_ceec!E44/population_ceec!E44</f>
        <v>0.5479452208699378</v>
      </c>
      <c r="F44" s="46">
        <f>empl_ceec!F44/population_ceec!F44</f>
        <v>0.513692434076484</v>
      </c>
      <c r="G44" s="46">
        <f>empl_ceec!G44/population_ceec!G44</f>
        <v>0.4648842557624904</v>
      </c>
      <c r="H44" s="46">
        <f>empl_ceec!H44/population_ceec!H44</f>
        <v>0</v>
      </c>
      <c r="I44" s="46"/>
      <c r="J44" s="46"/>
    </row>
    <row r="45" spans="1:10" s="2" customFormat="1" ht="12.75">
      <c r="A45" s="59">
        <v>1989</v>
      </c>
      <c r="B45" s="46">
        <f>empl_ceec!B45/population_ceec!B45</f>
        <v>0.5085151812383978</v>
      </c>
      <c r="C45" s="46">
        <f>empl_ceec!C45/population_ceec!C45</f>
        <v>0.5444562295714444</v>
      </c>
      <c r="D45" s="46">
        <f>empl_ceec!D45/population_ceec!D45</f>
        <v>0.46459409267506246</v>
      </c>
      <c r="E45" s="46">
        <f>empl_ceec!E45/population_ceec!E45</f>
        <v>0.5489152241817672</v>
      </c>
      <c r="F45" s="46">
        <f>empl_ceec!F45/population_ceec!F45</f>
        <v>0.5166528289520228</v>
      </c>
      <c r="G45" s="46">
        <f>empl_ceec!G45/population_ceec!G45</f>
        <v>0.46315636663477844</v>
      </c>
      <c r="H45" s="46">
        <f>empl_ceec!H45/population_ceec!H45</f>
        <v>0.5084097219366625</v>
      </c>
      <c r="I45" s="46">
        <f>empl_ceec!I45/population_ceec!I45</f>
        <v>0.49605794680972554</v>
      </c>
      <c r="J45" s="46"/>
    </row>
    <row r="46" spans="1:11" s="2" customFormat="1" ht="12.75">
      <c r="A46" s="59">
        <v>1990</v>
      </c>
      <c r="B46" s="46">
        <f>empl_ceec!B46/population_ceec!B46</f>
        <v>0.4845039252092776</v>
      </c>
      <c r="C46" s="46">
        <f>empl_ceec!C46/population_ceec!C46</f>
        <v>0.5430791333064227</v>
      </c>
      <c r="D46" s="46">
        <f>empl_ceec!D46/population_ceec!D46</f>
        <v>0.457047079120491</v>
      </c>
      <c r="E46" s="46">
        <f>empl_ceec!E46/population_ceec!E46</f>
        <v>0.5452940421280911</v>
      </c>
      <c r="F46" s="46">
        <f>empl_ceec!F46/population_ceec!F46</f>
        <v>0.5146794372819353</v>
      </c>
      <c r="G46" s="46">
        <f>empl_ceec!G46/population_ceec!G46</f>
        <v>0.44175692792364907</v>
      </c>
      <c r="H46" s="46">
        <f>empl_ceec!H46/population_ceec!H46</f>
        <v>0.5026185784823289</v>
      </c>
      <c r="I46" s="46">
        <f>empl_ceec!I46/population_ceec!I46</f>
        <v>0.47585944465529173</v>
      </c>
      <c r="J46" s="46"/>
      <c r="K46" s="16">
        <f>(SUMPRODUCT(B46:I46,population_sec!B46:I46)+SUMPRODUCT(empl_pop_sec!B46:C46,population_sec!B46:C46))/(SUM(population_sec!B46:I46)+SUM(population_sec!B46:C46))</f>
        <v>0.46425022517653974</v>
      </c>
    </row>
    <row r="47" spans="1:11" s="2" customFormat="1" ht="12.75">
      <c r="A47" s="59">
        <v>1991</v>
      </c>
      <c r="B47" s="46">
        <f>empl_ceec!B47/population_ceec!B47</f>
        <v>0.46743582194469996</v>
      </c>
      <c r="C47" s="46">
        <f>empl_ceec!C47/population_ceec!C47</f>
        <v>0.5423114816508233</v>
      </c>
      <c r="D47" s="46">
        <f>empl_ceec!D47/population_ceec!D47</f>
        <v>0.4286760055005719</v>
      </c>
      <c r="E47" s="46">
        <f>empl_ceec!E47/population_ceec!E47</f>
        <v>0.5447290032131157</v>
      </c>
      <c r="F47" s="46">
        <f>empl_ceec!F47/population_ceec!F47</f>
        <v>0.5142515307768849</v>
      </c>
      <c r="G47" s="46">
        <f>empl_ceec!G47/population_ceec!G47</f>
        <v>0.4144262336551164</v>
      </c>
      <c r="H47" s="46">
        <f>empl_ceec!H47/population_ceec!H47</f>
        <v>0.4609966729644042</v>
      </c>
      <c r="I47" s="46">
        <f>empl_ceec!I47/population_ceec!I47</f>
        <v>0.4394421018310175</v>
      </c>
      <c r="J47" s="46"/>
      <c r="K47" s="16">
        <f>(SUMPRODUCT(B47:I47,population_sec!B47:I47)+SUMPRODUCT(empl_pop_sec!B47:C47,population_sec!B47:C47))/(SUM(population_sec!B47:I47)+SUM(population_sec!B47:C47))</f>
        <v>0.4401392674580399</v>
      </c>
    </row>
    <row r="48" spans="1:11" s="2" customFormat="1" ht="12.75">
      <c r="A48" s="59">
        <v>1992</v>
      </c>
      <c r="B48" s="46">
        <f>empl_ceec!B48/population_ceec!B48</f>
        <v>0.4533845198025892</v>
      </c>
      <c r="C48" s="46">
        <f>empl_ceec!C48/population_ceec!C48</f>
        <v>0.5406677937611245</v>
      </c>
      <c r="D48" s="46">
        <f>empl_ceec!D48/population_ceec!D48</f>
        <v>0.3890350105419211</v>
      </c>
      <c r="E48" s="46">
        <f>empl_ceec!E48/population_ceec!E48</f>
        <v>0.5445026854593711</v>
      </c>
      <c r="F48" s="46">
        <f>empl_ceec!F48/population_ceec!F48</f>
        <v>0.513880847716166</v>
      </c>
      <c r="G48" s="46">
        <f>empl_ceec!G48/population_ceec!G48</f>
        <v>0.39564062977252423</v>
      </c>
      <c r="H48" s="46">
        <f>empl_ceec!H48/population_ceec!H48</f>
        <v>0.40528118753711234</v>
      </c>
      <c r="I48" s="46">
        <f>empl_ceec!I48/population_ceec!I48</f>
        <v>0.4108082043789856</v>
      </c>
      <c r="J48" s="46"/>
      <c r="K48" s="16">
        <f>(SUMPRODUCT(B48:I48,population_sec!B48:I48)+SUMPRODUCT(empl_pop_sec!B48:C48,population_sec!B48:C48))/(SUM(population_sec!B48:I48)+SUM(population_sec!B48:C48))</f>
        <v>0.4183684338827851</v>
      </c>
    </row>
    <row r="49" spans="1:11" s="2" customFormat="1" ht="12.75">
      <c r="A49" s="59">
        <v>1993</v>
      </c>
      <c r="B49" s="46">
        <f>empl_ceec!B49/population_ceec!B49</f>
        <v>0.46506223134197555</v>
      </c>
      <c r="C49" s="46">
        <f>empl_ceec!C49/population_ceec!C49</f>
        <v>0.5369619937793262</v>
      </c>
      <c r="D49" s="46">
        <f>empl_ceec!D49/population_ceec!D49</f>
        <v>0.36499138204035214</v>
      </c>
      <c r="E49" s="46">
        <f>empl_ceec!E49/population_ceec!E49</f>
        <v>0.5435001136681724</v>
      </c>
      <c r="F49" s="46">
        <f>empl_ceec!F49/population_ceec!F49</f>
        <v>0.5130012472382485</v>
      </c>
      <c r="G49" s="46">
        <f>empl_ceec!G49/population_ceec!G49</f>
        <v>0.38716775195726505</v>
      </c>
      <c r="H49" s="46">
        <f>empl_ceec!H49/population_ceec!H49</f>
        <v>0.4034855842470139</v>
      </c>
      <c r="I49" s="46">
        <f>empl_ceec!I49/population_ceec!I49</f>
        <v>0.4009690905183575</v>
      </c>
      <c r="J49" s="46"/>
      <c r="K49" s="16">
        <f>(SUMPRODUCT(B49:I49,population_sec!B49:I49)+SUMPRODUCT(empl_pop_sec!B49:C49,population_sec!B49:C49))/(SUM(population_sec!B49:I49)+SUM(population_sec!B49:C49))</f>
        <v>0.41166639703197155</v>
      </c>
    </row>
    <row r="50" spans="1:11" s="2" customFormat="1" ht="12.75">
      <c r="A50" s="59">
        <v>1994</v>
      </c>
      <c r="B50" s="46">
        <f>empl_ceec!B50/population_ceec!B50</f>
        <v>0.47071778218456606</v>
      </c>
      <c r="C50" s="46">
        <f>empl_ceec!C50/population_ceec!C50</f>
        <v>0.5323949317242129</v>
      </c>
      <c r="D50" s="46">
        <f>empl_ceec!D50/population_ceec!D50</f>
        <v>0.3533502774682084</v>
      </c>
      <c r="E50" s="46">
        <f>empl_ceec!E50/population_ceec!E50</f>
        <v>0.5421210745059717</v>
      </c>
      <c r="F50" s="46">
        <f>empl_ceec!F50/population_ceec!F50</f>
        <v>0.5108886128027047</v>
      </c>
      <c r="G50" s="46">
        <f>empl_ceec!G50/population_ceec!G50</f>
        <v>0.3803009157908561</v>
      </c>
      <c r="H50" s="46">
        <f>empl_ceec!H50/population_ceec!H50</f>
        <v>0.39477930467432387</v>
      </c>
      <c r="I50" s="46">
        <f>empl_ceec!I50/population_ceec!I50</f>
        <v>0.3921187391453998</v>
      </c>
      <c r="J50" s="46"/>
      <c r="K50" s="16">
        <f>(SUMPRODUCT(B50:I50,population_sec!B50:I50)+SUMPRODUCT(empl_pop_sec!B50:C50,population_sec!B50:C50))/(SUM(population_sec!B50:I50)+SUM(population_sec!B50:C50))</f>
        <v>0.4061472989929389</v>
      </c>
    </row>
    <row r="51" spans="1:11" s="2" customFormat="1" ht="12.75">
      <c r="A51" s="59">
        <v>1995</v>
      </c>
      <c r="B51" s="46">
        <f>empl_ceec!B51/population_ceec!B51</f>
        <v>0.47534694612831463</v>
      </c>
      <c r="C51" s="46">
        <f>empl_ceec!C51/population_ceec!C51</f>
        <v>0.5287054822495137</v>
      </c>
      <c r="D51" s="46">
        <f>empl_ceec!D51/population_ceec!D51</f>
        <v>0.3472264714972231</v>
      </c>
      <c r="E51" s="46">
        <f>empl_ceec!E51/population_ceec!E51</f>
        <v>0.5407497993201661</v>
      </c>
      <c r="F51" s="46">
        <f>empl_ceec!F51/population_ceec!F51</f>
        <v>0.5082671606543594</v>
      </c>
      <c r="G51" s="46">
        <f>empl_ceec!G51/population_ceec!G51</f>
        <v>0.38317871352098887</v>
      </c>
      <c r="H51" s="46">
        <f>empl_ceec!H51/population_ceec!H51</f>
        <v>0.40040323821549373</v>
      </c>
      <c r="I51" s="46">
        <f>empl_ceec!I51/population_ceec!I51</f>
        <v>0.39027374152168004</v>
      </c>
      <c r="J51" s="46"/>
      <c r="K51" s="16">
        <f>(SUMPRODUCT(B51:I51,population_sec!B51:I51)+SUMPRODUCT(empl_pop_sec!B51:C51,population_sec!B51:C51))/(SUM(population_sec!B51:I51)+SUM(population_sec!B51:C51))</f>
        <v>0.4074409601263553</v>
      </c>
    </row>
    <row r="52" spans="1:11" s="2" customFormat="1" ht="12.75">
      <c r="A52" s="59">
        <v>1996</v>
      </c>
      <c r="B52" s="46">
        <f>empl_ceec!B52/population_ceec!B52</f>
        <v>0.4765352565790131</v>
      </c>
      <c r="C52" s="46">
        <f>empl_ceec!C52/population_ceec!C52</f>
        <v>0.5281306203773831</v>
      </c>
      <c r="D52" s="46">
        <f>empl_ceec!D52/population_ceec!D52</f>
        <v>0.3462275601810078</v>
      </c>
      <c r="E52" s="46">
        <f>empl_ceec!E52/population_ceec!E52</f>
        <v>0.5421161227253424</v>
      </c>
      <c r="F52" s="46">
        <f>empl_ceec!F52/population_ceec!F52</f>
        <v>0.5070245941342577</v>
      </c>
      <c r="G52" s="46">
        <f>empl_ceec!G52/population_ceec!G52</f>
        <v>0.3874344766415781</v>
      </c>
      <c r="H52" s="46">
        <f>empl_ceec!H52/population_ceec!H52</f>
        <v>0.4140742437780455</v>
      </c>
      <c r="I52" s="46">
        <f>empl_ceec!I52/population_ceec!I52</f>
        <v>0.3874345221553834</v>
      </c>
      <c r="J52" s="46"/>
      <c r="K52" s="16">
        <f>(SUMPRODUCT(B52:I52,population_sec!B52:I52)+SUMPRODUCT(empl_pop_sec!B52:C52,population_sec!B52:C52))/(SUM(population_sec!B52:I52)+SUM(population_sec!B52:C52))</f>
        <v>0.41046295882139494</v>
      </c>
    </row>
    <row r="53" spans="1:11" s="2" customFormat="1" ht="12.75">
      <c r="A53" s="59">
        <v>1997</v>
      </c>
      <c r="B53" s="46">
        <f>empl_ceec!B53/population_ceec!B53</f>
        <v>0.4741464291611508</v>
      </c>
      <c r="C53" s="46">
        <f>empl_ceec!C53/population_ceec!C53</f>
        <v>0.5282892052137593</v>
      </c>
      <c r="D53" s="46">
        <f>empl_ceec!D53/population_ceec!D53</f>
        <v>0.34818064630995865</v>
      </c>
      <c r="E53" s="46">
        <f>empl_ceec!E53/population_ceec!E53</f>
        <v>0.5394959792815409</v>
      </c>
      <c r="F53" s="46">
        <f>empl_ceec!F53/population_ceec!F53</f>
        <v>0.5059356399354532</v>
      </c>
      <c r="G53" s="46">
        <f>empl_ceec!G53/population_ceec!G53</f>
        <v>0.39284618350830386</v>
      </c>
      <c r="H53" s="46">
        <f>empl_ceec!H53/population_ceec!H53</f>
        <v>0.40974615947723975</v>
      </c>
      <c r="I53" s="46">
        <f>empl_ceec!I53/population_ceec!I53</f>
        <v>0.387621353275098</v>
      </c>
      <c r="J53" s="46"/>
      <c r="K53" s="16">
        <f>(SUMPRODUCT(B53:I53,population_sec!B53:I53)+SUMPRODUCT(empl_pop_sec!B53:C53,population_sec!B53:C53))/(SUM(population_sec!B53:I53)+SUM(population_sec!B53:C53))</f>
        <v>0.4127015361857515</v>
      </c>
    </row>
    <row r="54" spans="1:11" s="2" customFormat="1" ht="12.75">
      <c r="A54" s="59">
        <v>1998</v>
      </c>
      <c r="B54" s="46">
        <f>empl_ceec!B54/population_ceec!B54</f>
        <v>0.4681480617725725</v>
      </c>
      <c r="C54" s="46">
        <f>empl_ceec!C54/population_ceec!C54</f>
        <v>0.5285832621755706</v>
      </c>
      <c r="D54" s="46">
        <f>empl_ceec!D54/population_ceec!D54</f>
        <v>0.3560882472075082</v>
      </c>
      <c r="E54" s="46">
        <f>empl_ceec!E54/population_ceec!E54</f>
        <v>0.5366908568236146</v>
      </c>
      <c r="F54" s="46">
        <f>empl_ceec!F54/population_ceec!F54</f>
        <v>0.5048928289767073</v>
      </c>
      <c r="G54" s="46">
        <f>empl_ceec!G54/population_ceec!G54</f>
        <v>0.39711844195904733</v>
      </c>
      <c r="H54" s="46">
        <f>empl_ceec!H54/population_ceec!H54</f>
        <v>0.40769907039197223</v>
      </c>
      <c r="I54" s="46">
        <f>empl_ceec!I54/population_ceec!I54</f>
        <v>0.38793063059029803</v>
      </c>
      <c r="J54" s="46"/>
      <c r="K54" s="16">
        <f>(SUMPRODUCT(B54:I54,population_sec!B54:I54)+SUMPRODUCT(empl_pop_sec!B54:C54,population_sec!B54:C54))/(SUM(population_sec!B54:I54)+SUM(population_sec!B54:C54))</f>
        <v>0.4148459926526555</v>
      </c>
    </row>
    <row r="55" spans="1:11" s="2" customFormat="1" ht="12.75">
      <c r="A55" s="59">
        <v>1999</v>
      </c>
      <c r="B55" s="46">
        <f>empl_ceec!B55/population_ceec!B55</f>
        <v>0.4580191132935162</v>
      </c>
      <c r="C55" s="46">
        <f>empl_ceec!C55/population_ceec!C55</f>
        <v>0.5297473576021889</v>
      </c>
      <c r="D55" s="46">
        <f>empl_ceec!D55/population_ceec!D55</f>
        <v>0.36847729338537555</v>
      </c>
      <c r="E55" s="46">
        <f>empl_ceec!E55/population_ceec!E55</f>
        <v>0.5377106102590341</v>
      </c>
      <c r="F55" s="46">
        <f>empl_ceec!F55/population_ceec!F55</f>
        <v>0.5038870398408503</v>
      </c>
      <c r="G55" s="46">
        <f>empl_ceec!G55/population_ceec!G55</f>
        <v>0.38173404780054243</v>
      </c>
      <c r="H55" s="46">
        <f>empl_ceec!H55/population_ceec!H55</f>
        <v>0.3947785760826878</v>
      </c>
      <c r="I55" s="46">
        <f>empl_ceec!I55/population_ceec!I55</f>
        <v>0.39409716186323296</v>
      </c>
      <c r="J55" s="46"/>
      <c r="K55" s="16">
        <f>(SUMPRODUCT(B55:I55,population_sec!B55:I55)+SUMPRODUCT(empl_pop_sec!B55:C55,population_sec!B55:C55))/(SUM(population_sec!B55:I55)+SUM(population_sec!B55:C55))</f>
        <v>0.4064358365441816</v>
      </c>
    </row>
    <row r="56" spans="1:11" s="2" customFormat="1" ht="12.75">
      <c r="A56" s="59">
        <v>2000</v>
      </c>
      <c r="B56" s="46">
        <f>empl_ceec!B56/population_ceec!B56</f>
        <v>0.45517119590692495</v>
      </c>
      <c r="C56" s="46">
        <f>empl_ceec!C56/population_ceec!C56</f>
        <v>0.5325994029917477</v>
      </c>
      <c r="D56" s="46">
        <f>empl_ceec!D56/population_ceec!D56</f>
        <v>0.37588111622981873</v>
      </c>
      <c r="E56" s="46">
        <f>empl_ceec!E56/population_ceec!E56</f>
        <v>0.5390178325653263</v>
      </c>
      <c r="F56" s="46">
        <f>empl_ceec!F56/population_ceec!F56</f>
        <v>0.5028413955538568</v>
      </c>
      <c r="G56" s="46">
        <f>empl_ceec!G56/population_ceec!G56</f>
        <v>0.375873087898333</v>
      </c>
      <c r="H56" s="46">
        <f>empl_ceec!H56/population_ceec!H56</f>
        <v>0.38863112051947163</v>
      </c>
      <c r="I56" s="46">
        <f>empl_ceec!I56/population_ceec!I56</f>
        <v>0.3983706346207462</v>
      </c>
      <c r="J56" s="46"/>
      <c r="K56" s="16">
        <f>(SUMPRODUCT(B56:I56,population_sec!B56:I56)+SUMPRODUCT(empl_pop_sec!B56:C56,population_sec!B56:C56))/(SUM(population_sec!B56:I56)+SUM(population_sec!B56:C56))</f>
        <v>0.40369873408964374</v>
      </c>
    </row>
    <row r="57" spans="1:11" s="2" customFormat="1" ht="12.75">
      <c r="A57" s="59">
        <v>2001</v>
      </c>
      <c r="B57" s="46">
        <f>empl_ceec!B57/population_ceec!B57</f>
        <v>0.4585641839821703</v>
      </c>
      <c r="C57" s="46">
        <f>empl_ceec!C57/population_ceec!C57</f>
        <v>0.5356081151339548</v>
      </c>
      <c r="D57" s="46">
        <f>empl_ceec!D57/population_ceec!D57</f>
        <v>0.378685292138337</v>
      </c>
      <c r="E57" s="46">
        <f>empl_ceec!E57/population_ceec!E57</f>
        <v>0.5424682137704901</v>
      </c>
      <c r="F57" s="46">
        <f>empl_ceec!F57/population_ceec!F57</f>
        <v>0.5025487912456188</v>
      </c>
      <c r="G57" s="46">
        <f>empl_ceec!G57/population_ceec!G57</f>
        <v>0.36772098046917956</v>
      </c>
      <c r="H57" s="46">
        <f>empl_ceec!H57/population_ceec!H57</f>
        <v>0.39224833086700733</v>
      </c>
      <c r="I57" s="46">
        <f>empl_ceec!I57/population_ceec!I57</f>
        <v>0.4032361438345015</v>
      </c>
      <c r="J57" s="46"/>
      <c r="K57" s="16">
        <f>(SUMPRODUCT(B57:I57,population_sec!B57:I57)+SUMPRODUCT(empl_pop_sec!B57:C57,population_sec!B57:C57))/(SUM(population_sec!B57:I57)+SUM(population_sec!B57:C57))</f>
        <v>0.4008404690601821</v>
      </c>
    </row>
    <row r="58" spans="1:11" s="2" customFormat="1" ht="12.75">
      <c r="A58" s="59">
        <v>2002</v>
      </c>
      <c r="B58" s="46">
        <f>empl_ceec!B58/population_ceec!B58</f>
        <v>0.4641816714050051</v>
      </c>
      <c r="C58" s="46">
        <f>empl_ceec!C58/population_ceec!C58</f>
        <v>0.5382383460680761</v>
      </c>
      <c r="D58" s="46">
        <f>empl_ceec!D58/population_ceec!D58</f>
        <v>0.38004834524627906</v>
      </c>
      <c r="E58" s="46">
        <f>empl_ceec!E58/population_ceec!E58</f>
        <v>0.5431691749259988</v>
      </c>
      <c r="F58" s="46">
        <f>empl_ceec!F58/population_ceec!F58</f>
        <v>0.5047293383369368</v>
      </c>
      <c r="G58" s="46">
        <f>empl_ceec!G58/population_ceec!G58</f>
        <v>0.3568111182986525</v>
      </c>
      <c r="H58" s="46">
        <f>empl_ceec!H58/population_ceec!H58</f>
        <v>0.39226418873237257</v>
      </c>
      <c r="I58" s="46">
        <f>empl_ceec!I58/population_ceec!I58</f>
        <v>0.4051014146843931</v>
      </c>
      <c r="J58" s="46"/>
      <c r="K58" s="16">
        <f>(SUMPRODUCT(B58:I58,population_sec!B58:I58)+SUMPRODUCT(empl_pop_sec!B58:C58,population_sec!B58:C58))/(SUM(population_sec!B58:I58)+SUM(population_sec!B58:C58))</f>
        <v>0.39634101629407</v>
      </c>
    </row>
    <row r="59" spans="1:11" s="2" customFormat="1" ht="12.75">
      <c r="A59" s="59">
        <v>2003</v>
      </c>
      <c r="B59" s="46">
        <f>empl_ceec!B59/population_ceec!B59</f>
        <v>0.4640588119130282</v>
      </c>
      <c r="C59" s="46">
        <f>empl_ceec!C59/population_ceec!C59</f>
        <v>0.5436657605377422</v>
      </c>
      <c r="D59" s="46">
        <f>empl_ceec!D59/population_ceec!D59</f>
        <v>0.38116922490061583</v>
      </c>
      <c r="E59" s="46">
        <f>empl_ceec!E59/population_ceec!E59</f>
        <v>0.5500059136983222</v>
      </c>
      <c r="F59" s="46">
        <f>empl_ceec!F59/population_ceec!F59</f>
        <v>0.51352336118997</v>
      </c>
      <c r="G59" s="46">
        <f>empl_ceec!G59/population_ceec!G59</f>
        <v>0.3533595722304833</v>
      </c>
      <c r="H59" s="46">
        <f>empl_ceec!H59/population_ceec!H59</f>
        <v>0.3965584696063007</v>
      </c>
      <c r="I59" s="46">
        <f>empl_ceec!I59/population_ceec!I59</f>
        <v>0.4025011787150826</v>
      </c>
      <c r="J59" s="46"/>
      <c r="K59" s="16">
        <f>(SUMPRODUCT(B59:I59,population_sec!B59:I59)+SUMPRODUCT(empl_pop_sec!B59:C59,population_sec!B59:C59))/(SUM(population_sec!B59:I59)+SUM(population_sec!B59:C59))</f>
        <v>0.39560295998922324</v>
      </c>
    </row>
    <row r="60" s="2" customFormat="1" ht="12.75">
      <c r="A60" s="51"/>
    </row>
    <row r="61" s="2" customFormat="1" ht="12.75">
      <c r="A61" s="51"/>
    </row>
    <row r="62" s="2" customFormat="1" ht="12.75">
      <c r="A62" s="2" t="s">
        <v>1010</v>
      </c>
    </row>
  </sheetData>
  <printOptions/>
  <pageMargins left="0.7875" right="0.7875" top="0.7875" bottom="0.7875" header="0.5" footer="0.5"/>
  <pageSetup fitToHeight="0" horizontalDpi="300" verticalDpi="300" orientation="portrait" paperSize="9" r:id="rId1"/>
</worksheet>
</file>

<file path=xl/worksheets/sheet43.xml><?xml version="1.0" encoding="utf-8"?>
<worksheet xmlns="http://schemas.openxmlformats.org/spreadsheetml/2006/main" xmlns:r="http://schemas.openxmlformats.org/officeDocument/2006/relationships">
  <dimension ref="A1:J62"/>
  <sheetViews>
    <sheetView workbookViewId="0" topLeftCell="A19">
      <selection activeCell="C48" sqref="C48"/>
    </sheetView>
  </sheetViews>
  <sheetFormatPr defaultColWidth="9.00390625" defaultRowHeight="12.75"/>
  <cols>
    <col min="1" max="16384" width="9.00390625" style="1" customWidth="1"/>
  </cols>
  <sheetData>
    <row r="1" spans="1:10" s="2" customFormat="1" ht="12.75">
      <c r="A1" s="53" t="s">
        <v>1011</v>
      </c>
      <c r="B1" s="35"/>
      <c r="C1" s="35"/>
      <c r="D1" s="35"/>
      <c r="E1" s="35"/>
      <c r="F1" s="35"/>
      <c r="G1" s="35"/>
      <c r="H1" s="35"/>
      <c r="I1" s="35"/>
      <c r="J1" s="35"/>
    </row>
    <row r="2" spans="1:10" s="2" customFormat="1" ht="12.75">
      <c r="A2" s="53" t="s">
        <v>1012</v>
      </c>
      <c r="B2" s="35"/>
      <c r="C2" s="35"/>
      <c r="D2" s="35"/>
      <c r="E2" s="35"/>
      <c r="F2" s="35"/>
      <c r="G2" s="35"/>
      <c r="H2" s="35"/>
      <c r="I2" s="35"/>
      <c r="J2" s="35"/>
    </row>
    <row r="3" spans="1:10" s="2" customFormat="1" ht="12.75">
      <c r="A3" s="56"/>
      <c r="B3" s="58" t="s">
        <v>1013</v>
      </c>
      <c r="C3" s="58" t="s">
        <v>1014</v>
      </c>
      <c r="D3" s="58"/>
      <c r="E3" s="58"/>
      <c r="F3" s="58"/>
      <c r="G3" s="58"/>
      <c r="H3" s="58"/>
      <c r="I3" s="58"/>
      <c r="J3" s="58"/>
    </row>
    <row r="4" spans="1:10" s="2" customFormat="1" ht="12.75">
      <c r="A4" s="56"/>
      <c r="B4" s="58"/>
      <c r="C4" s="58"/>
      <c r="D4" s="58"/>
      <c r="E4" s="58"/>
      <c r="F4" s="58"/>
      <c r="G4" s="58"/>
      <c r="H4" s="58"/>
      <c r="I4" s="58"/>
      <c r="J4" s="58"/>
    </row>
    <row r="5" spans="1:10" s="2" customFormat="1" ht="12.75">
      <c r="A5" s="54"/>
      <c r="B5" s="55" t="s">
        <v>1015</v>
      </c>
      <c r="C5" s="55" t="s">
        <v>1016</v>
      </c>
      <c r="D5" s="58"/>
      <c r="E5" s="58"/>
      <c r="F5" s="58"/>
      <c r="G5" s="58"/>
      <c r="H5" s="58"/>
      <c r="I5" s="58"/>
      <c r="J5" s="58"/>
    </row>
    <row r="6" spans="1:10" s="2" customFormat="1" ht="12.75">
      <c r="A6" s="59">
        <v>1950</v>
      </c>
      <c r="B6" s="46">
        <f>empl_sec!B6/population_sec!B6</f>
        <v>0</v>
      </c>
      <c r="C6" s="46">
        <f>empl_sec!C6/population_sec!C6</f>
        <v>0</v>
      </c>
      <c r="D6" s="35"/>
      <c r="E6" s="35"/>
      <c r="F6" s="35"/>
      <c r="G6" s="35"/>
      <c r="H6" s="35"/>
      <c r="I6" s="29"/>
      <c r="J6" s="35"/>
    </row>
    <row r="7" spans="1:10" s="2" customFormat="1" ht="12.75">
      <c r="A7" s="59">
        <v>1951</v>
      </c>
      <c r="B7" s="46">
        <f>empl_sec!B7/population_sec!B7</f>
        <v>0</v>
      </c>
      <c r="C7" s="46">
        <f>empl_sec!C7/population_sec!C7</f>
        <v>0</v>
      </c>
      <c r="D7" s="35"/>
      <c r="E7" s="35"/>
      <c r="F7" s="35"/>
      <c r="G7" s="35"/>
      <c r="H7" s="35"/>
      <c r="I7" s="29"/>
      <c r="J7" s="35"/>
    </row>
    <row r="8" spans="1:10" s="2" customFormat="1" ht="12.75">
      <c r="A8" s="59">
        <v>1952</v>
      </c>
      <c r="B8" s="46">
        <f>empl_sec!B8/population_sec!B8</f>
        <v>0</v>
      </c>
      <c r="C8" s="46">
        <f>empl_sec!C8/population_sec!C8</f>
        <v>0</v>
      </c>
      <c r="D8" s="35"/>
      <c r="E8" s="35"/>
      <c r="F8" s="35"/>
      <c r="G8" s="35"/>
      <c r="H8" s="35"/>
      <c r="I8" s="29"/>
      <c r="J8" s="35"/>
    </row>
    <row r="9" spans="1:10" s="2" customFormat="1" ht="12.75">
      <c r="A9" s="59">
        <v>1953</v>
      </c>
      <c r="B9" s="46">
        <f>empl_sec!B9/population_sec!B9</f>
        <v>0</v>
      </c>
      <c r="C9" s="46">
        <f>empl_sec!C9/population_sec!C9</f>
        <v>0</v>
      </c>
      <c r="D9" s="35"/>
      <c r="E9" s="35"/>
      <c r="F9" s="35"/>
      <c r="G9" s="35"/>
      <c r="H9" s="35"/>
      <c r="I9" s="29"/>
      <c r="J9" s="35"/>
    </row>
    <row r="10" spans="1:10" s="2" customFormat="1" ht="12.75">
      <c r="A10" s="59">
        <v>1954</v>
      </c>
      <c r="B10" s="46">
        <f>empl_sec!B10/population_sec!B10</f>
        <v>0</v>
      </c>
      <c r="C10" s="46">
        <f>empl_sec!C10/population_sec!C10</f>
        <v>0</v>
      </c>
      <c r="D10" s="35"/>
      <c r="E10" s="35"/>
      <c r="F10" s="35"/>
      <c r="G10" s="35"/>
      <c r="H10" s="35"/>
      <c r="I10" s="29"/>
      <c r="J10" s="35"/>
    </row>
    <row r="11" spans="1:10" s="2" customFormat="1" ht="12.75">
      <c r="A11" s="59">
        <v>1955</v>
      </c>
      <c r="B11" s="46">
        <f>empl_sec!B11/population_sec!B11</f>
        <v>0</v>
      </c>
      <c r="C11" s="46">
        <f>empl_sec!C11/population_sec!C11</f>
        <v>0</v>
      </c>
      <c r="D11" s="35"/>
      <c r="E11" s="35"/>
      <c r="F11" s="35"/>
      <c r="G11" s="35"/>
      <c r="H11" s="35"/>
      <c r="I11" s="29"/>
      <c r="J11" s="35"/>
    </row>
    <row r="12" spans="1:10" s="2" customFormat="1" ht="12.75">
      <c r="A12" s="59">
        <v>1956</v>
      </c>
      <c r="B12" s="46">
        <f>empl_sec!B12/population_sec!B12</f>
        <v>0</v>
      </c>
      <c r="C12" s="46">
        <f>empl_sec!C12/population_sec!C12</f>
        <v>0</v>
      </c>
      <c r="D12" s="35"/>
      <c r="E12" s="35"/>
      <c r="F12" s="35"/>
      <c r="G12" s="35"/>
      <c r="H12" s="35"/>
      <c r="I12" s="29"/>
      <c r="J12" s="35"/>
    </row>
    <row r="13" spans="1:10" s="2" customFormat="1" ht="12.75">
      <c r="A13" s="59">
        <v>1957</v>
      </c>
      <c r="B13" s="46">
        <f>empl_sec!B13/population_sec!B13</f>
        <v>0</v>
      </c>
      <c r="C13" s="46">
        <f>empl_sec!C13/population_sec!C13</f>
        <v>0</v>
      </c>
      <c r="D13" s="35"/>
      <c r="E13" s="35"/>
      <c r="F13" s="35"/>
      <c r="G13" s="35"/>
      <c r="H13" s="35"/>
      <c r="I13" s="29"/>
      <c r="J13" s="35"/>
    </row>
    <row r="14" spans="1:10" s="2" customFormat="1" ht="12.75">
      <c r="A14" s="59">
        <v>1958</v>
      </c>
      <c r="B14" s="46">
        <f>empl_sec!B14/population_sec!B14</f>
        <v>0</v>
      </c>
      <c r="C14" s="46">
        <f>empl_sec!C14/population_sec!C14</f>
        <v>0</v>
      </c>
      <c r="D14" s="35"/>
      <c r="E14" s="35"/>
      <c r="F14" s="35"/>
      <c r="G14" s="35"/>
      <c r="H14" s="35"/>
      <c r="I14" s="29"/>
      <c r="J14" s="35"/>
    </row>
    <row r="15" spans="1:10" s="2" customFormat="1" ht="12.75">
      <c r="A15" s="59">
        <v>1959</v>
      </c>
      <c r="B15" s="46">
        <f>empl_sec!B15/population_sec!B15</f>
        <v>0</v>
      </c>
      <c r="C15" s="46">
        <f>empl_sec!C15/population_sec!C15</f>
        <v>0</v>
      </c>
      <c r="D15" s="35"/>
      <c r="E15" s="35"/>
      <c r="F15" s="35"/>
      <c r="G15" s="35"/>
      <c r="H15" s="35"/>
      <c r="I15" s="29"/>
      <c r="J15" s="35"/>
    </row>
    <row r="16" spans="1:10" s="2" customFormat="1" ht="12.75">
      <c r="A16" s="59">
        <v>1960</v>
      </c>
      <c r="B16" s="46">
        <f>empl_sec!B16/population_sec!B16</f>
        <v>0</v>
      </c>
      <c r="C16" s="46">
        <f>empl_sec!C16/population_sec!C16</f>
        <v>0</v>
      </c>
      <c r="D16" s="35"/>
      <c r="E16" s="35"/>
      <c r="F16" s="35"/>
      <c r="G16" s="35"/>
      <c r="H16" s="35"/>
      <c r="I16" s="29"/>
      <c r="J16" s="35"/>
    </row>
    <row r="17" spans="1:10" s="2" customFormat="1" ht="12.75">
      <c r="A17" s="59">
        <v>1961</v>
      </c>
      <c r="B17" s="46">
        <f>empl_sec!B17/population_sec!B17</f>
        <v>0</v>
      </c>
      <c r="C17" s="46">
        <f>empl_sec!C17/population_sec!C17</f>
        <v>0</v>
      </c>
      <c r="D17" s="35"/>
      <c r="E17" s="35"/>
      <c r="F17" s="35"/>
      <c r="G17" s="35"/>
      <c r="H17" s="35"/>
      <c r="I17" s="29"/>
      <c r="J17" s="35"/>
    </row>
    <row r="18" spans="1:10" s="2" customFormat="1" ht="12.75">
      <c r="A18" s="59">
        <v>1962</v>
      </c>
      <c r="B18" s="46">
        <f>empl_sec!B18/population_sec!B18</f>
        <v>0</v>
      </c>
      <c r="C18" s="46">
        <f>empl_sec!C18/population_sec!C18</f>
        <v>0</v>
      </c>
      <c r="D18" s="35"/>
      <c r="E18" s="35"/>
      <c r="F18" s="35"/>
      <c r="G18" s="35"/>
      <c r="H18" s="35"/>
      <c r="I18" s="29"/>
      <c r="J18" s="35"/>
    </row>
    <row r="19" spans="1:10" s="2" customFormat="1" ht="12.75">
      <c r="A19" s="59">
        <v>1963</v>
      </c>
      <c r="B19" s="46">
        <f>empl_sec!B19/population_sec!B19</f>
        <v>0</v>
      </c>
      <c r="C19" s="46">
        <f>empl_sec!C19/population_sec!C19</f>
        <v>0</v>
      </c>
      <c r="D19" s="35"/>
      <c r="E19" s="35"/>
      <c r="F19" s="35"/>
      <c r="G19" s="35"/>
      <c r="H19" s="35"/>
      <c r="I19" s="29"/>
      <c r="J19" s="35"/>
    </row>
    <row r="20" spans="1:10" s="2" customFormat="1" ht="12.75">
      <c r="A20" s="59">
        <v>1964</v>
      </c>
      <c r="B20" s="46">
        <f>empl_sec!B20/population_sec!B20</f>
        <v>0</v>
      </c>
      <c r="C20" s="46">
        <f>empl_sec!C20/population_sec!C20</f>
        <v>0</v>
      </c>
      <c r="D20" s="35"/>
      <c r="E20" s="35"/>
      <c r="F20" s="35"/>
      <c r="G20" s="35"/>
      <c r="H20" s="35"/>
      <c r="I20" s="29"/>
      <c r="J20" s="35"/>
    </row>
    <row r="21" spans="1:10" s="2" customFormat="1" ht="12.75">
      <c r="A21" s="59">
        <v>1965</v>
      </c>
      <c r="B21" s="46">
        <f>empl_sec!B21/population_sec!B21</f>
        <v>0</v>
      </c>
      <c r="C21" s="46">
        <f>empl_sec!C21/population_sec!C21</f>
        <v>0</v>
      </c>
      <c r="D21" s="35"/>
      <c r="E21" s="35"/>
      <c r="F21" s="35"/>
      <c r="G21" s="35"/>
      <c r="H21" s="35"/>
      <c r="I21" s="29"/>
      <c r="J21" s="35"/>
    </row>
    <row r="22" spans="1:10" s="2" customFormat="1" ht="12.75">
      <c r="A22" s="59">
        <v>1966</v>
      </c>
      <c r="B22" s="46">
        <f>empl_sec!B22/population_sec!B22</f>
        <v>0</v>
      </c>
      <c r="C22" s="46">
        <f>empl_sec!C22/population_sec!C22</f>
        <v>0</v>
      </c>
      <c r="D22" s="35"/>
      <c r="E22" s="35"/>
      <c r="F22" s="35"/>
      <c r="G22" s="35"/>
      <c r="H22" s="35"/>
      <c r="I22" s="29"/>
      <c r="J22" s="35"/>
    </row>
    <row r="23" spans="1:10" s="2" customFormat="1" ht="12.75">
      <c r="A23" s="59">
        <v>1967</v>
      </c>
      <c r="B23" s="46">
        <f>empl_sec!B23/population_sec!B23</f>
        <v>0</v>
      </c>
      <c r="C23" s="46">
        <f>empl_sec!C23/population_sec!C23</f>
        <v>0</v>
      </c>
      <c r="D23" s="35"/>
      <c r="E23" s="35"/>
      <c r="F23" s="35"/>
      <c r="G23" s="35"/>
      <c r="H23" s="35"/>
      <c r="I23" s="29"/>
      <c r="J23" s="35"/>
    </row>
    <row r="24" spans="1:10" s="2" customFormat="1" ht="12.75">
      <c r="A24" s="59">
        <v>1968</v>
      </c>
      <c r="B24" s="46">
        <f>empl_sec!B24/population_sec!B24</f>
        <v>0</v>
      </c>
      <c r="C24" s="46">
        <f>empl_sec!C24/population_sec!C24</f>
        <v>0</v>
      </c>
      <c r="D24" s="35"/>
      <c r="E24" s="35"/>
      <c r="F24" s="35"/>
      <c r="G24" s="35"/>
      <c r="H24" s="35"/>
      <c r="I24" s="29"/>
      <c r="J24" s="35"/>
    </row>
    <row r="25" spans="1:10" s="2" customFormat="1" ht="12.75">
      <c r="A25" s="59">
        <v>1969</v>
      </c>
      <c r="B25" s="46">
        <f>empl_sec!B25/population_sec!B25</f>
        <v>0</v>
      </c>
      <c r="C25" s="46">
        <f>empl_sec!C25/population_sec!C25</f>
        <v>0</v>
      </c>
      <c r="D25" s="35"/>
      <c r="E25" s="35"/>
      <c r="F25" s="35"/>
      <c r="G25" s="35"/>
      <c r="H25" s="35"/>
      <c r="I25" s="29"/>
      <c r="J25" s="35"/>
    </row>
    <row r="26" spans="1:10" s="2" customFormat="1" ht="12.75">
      <c r="A26" s="59">
        <v>1970</v>
      </c>
      <c r="B26" s="46">
        <f>empl_sec!B26/population_sec!B26</f>
        <v>0.4219744549300358</v>
      </c>
      <c r="C26" s="46">
        <f>empl_sec!C26/population_sec!C26</f>
        <v>0.33314044027533335</v>
      </c>
      <c r="D26" s="35"/>
      <c r="E26" s="35"/>
      <c r="F26" s="35"/>
      <c r="G26" s="35"/>
      <c r="H26" s="35"/>
      <c r="I26" s="29"/>
      <c r="J26" s="35"/>
    </row>
    <row r="27" spans="1:10" s="2" customFormat="1" ht="12.75">
      <c r="A27" s="59">
        <v>1971</v>
      </c>
      <c r="B27" s="46">
        <f>empl_sec!B27/population_sec!B27</f>
        <v>0.4227070022587932</v>
      </c>
      <c r="C27" s="46">
        <f>empl_sec!C27/population_sec!C27</f>
        <v>0.33393451890815684</v>
      </c>
      <c r="D27" s="35"/>
      <c r="E27" s="35"/>
      <c r="F27" s="35"/>
      <c r="G27" s="35"/>
      <c r="H27" s="35"/>
      <c r="I27" s="29"/>
      <c r="J27" s="35"/>
    </row>
    <row r="28" spans="1:10" s="2" customFormat="1" ht="12.75">
      <c r="A28" s="59">
        <v>1972</v>
      </c>
      <c r="B28" s="46">
        <f>empl_sec!B28/population_sec!B28</f>
        <v>0.4225324924157752</v>
      </c>
      <c r="C28" s="46">
        <f>empl_sec!C28/population_sec!C28</f>
        <v>0.3419237391603794</v>
      </c>
      <c r="D28" s="35"/>
      <c r="E28" s="35"/>
      <c r="F28" s="35"/>
      <c r="G28" s="35"/>
      <c r="H28" s="35"/>
      <c r="I28" s="29"/>
      <c r="J28" s="35"/>
    </row>
    <row r="29" spans="1:10" s="2" customFormat="1" ht="12.75">
      <c r="A29" s="59">
        <v>1973</v>
      </c>
      <c r="B29" s="46">
        <f>empl_sec!B29/population_sec!B29</f>
        <v>0.420923962770153</v>
      </c>
      <c r="C29" s="46">
        <f>empl_sec!C29/population_sec!C29</f>
        <v>0.342576078648264</v>
      </c>
      <c r="D29" s="35"/>
      <c r="E29" s="35"/>
      <c r="F29" s="35"/>
      <c r="G29" s="35"/>
      <c r="H29" s="35"/>
      <c r="I29" s="29"/>
      <c r="J29" s="35"/>
    </row>
    <row r="30" spans="1:10" s="2" customFormat="1" ht="12.75">
      <c r="A30" s="59">
        <v>1974</v>
      </c>
      <c r="B30" s="46">
        <f>empl_sec!B30/population_sec!B30</f>
        <v>0.42053535195879505</v>
      </c>
      <c r="C30" s="46">
        <f>empl_sec!C30/population_sec!C30</f>
        <v>0.34587449462791015</v>
      </c>
      <c r="D30" s="35"/>
      <c r="E30" s="35"/>
      <c r="F30" s="35"/>
      <c r="G30" s="35"/>
      <c r="H30" s="35"/>
      <c r="I30" s="29"/>
      <c r="J30" s="35"/>
    </row>
    <row r="31" spans="1:10" s="2" customFormat="1" ht="12.75">
      <c r="A31" s="59">
        <v>1975</v>
      </c>
      <c r="B31" s="46">
        <f>empl_sec!B31/population_sec!B31</f>
        <v>0.44633415233415236</v>
      </c>
      <c r="C31" s="46">
        <f>empl_sec!C31/population_sec!C31</f>
        <v>0.34846785951769454</v>
      </c>
      <c r="D31" s="35"/>
      <c r="E31" s="35"/>
      <c r="F31" s="35"/>
      <c r="G31" s="35"/>
      <c r="H31" s="35"/>
      <c r="I31" s="29"/>
      <c r="J31" s="35"/>
    </row>
    <row r="32" spans="1:10" s="2" customFormat="1" ht="12.75">
      <c r="A32" s="59">
        <v>1976</v>
      </c>
      <c r="B32" s="46">
        <f>empl_sec!B32/population_sec!B32</f>
        <v>0.46025325760106917</v>
      </c>
      <c r="C32" s="46">
        <f>empl_sec!C32/population_sec!C32</f>
        <v>0.356367616607055</v>
      </c>
      <c r="D32" s="35"/>
      <c r="E32" s="35"/>
      <c r="F32" s="35"/>
      <c r="G32" s="35"/>
      <c r="H32" s="35"/>
      <c r="I32" s="29"/>
      <c r="J32" s="35"/>
    </row>
    <row r="33" spans="1:10" s="2" customFormat="1" ht="12.75">
      <c r="A33" s="59">
        <v>1977</v>
      </c>
      <c r="B33" s="46">
        <f>empl_sec!B33/population_sec!B33</f>
        <v>0.46560377673796793</v>
      </c>
      <c r="C33" s="46">
        <f>empl_sec!C33/population_sec!C33</f>
        <v>0.36614076719688254</v>
      </c>
      <c r="D33" s="35"/>
      <c r="E33" s="35"/>
      <c r="F33" s="35"/>
      <c r="G33" s="35"/>
      <c r="H33" s="35"/>
      <c r="I33" s="29"/>
      <c r="J33" s="35"/>
    </row>
    <row r="34" spans="1:10" s="2" customFormat="1" ht="12.75">
      <c r="A34" s="59">
        <v>1978</v>
      </c>
      <c r="B34" s="46">
        <f>empl_sec!B34/population_sec!B34</f>
        <v>0.4688196339434276</v>
      </c>
      <c r="C34" s="46">
        <f>empl_sec!C34/population_sec!C34</f>
        <v>0.37138051597181754</v>
      </c>
      <c r="D34" s="35"/>
      <c r="E34" s="35"/>
      <c r="F34" s="35"/>
      <c r="G34" s="35"/>
      <c r="H34" s="35"/>
      <c r="I34" s="29"/>
      <c r="J34" s="35"/>
    </row>
    <row r="35" spans="1:10" s="2" customFormat="1" ht="12.75">
      <c r="A35" s="59">
        <v>1979</v>
      </c>
      <c r="B35" s="46">
        <f>empl_sec!B35/population_sec!B35</f>
        <v>0.47089505866798875</v>
      </c>
      <c r="C35" s="46">
        <f>empl_sec!C35/population_sec!C35</f>
        <v>0.3748878561791534</v>
      </c>
      <c r="D35" s="35"/>
      <c r="E35" s="35"/>
      <c r="F35" s="35"/>
      <c r="G35" s="35"/>
      <c r="H35" s="35"/>
      <c r="I35" s="29"/>
      <c r="J35" s="35"/>
    </row>
    <row r="36" spans="1:10" s="2" customFormat="1" ht="12.75">
      <c r="A36" s="59">
        <v>1980</v>
      </c>
      <c r="B36" s="46">
        <f>empl_sec!B36/population_sec!B36</f>
        <v>0.4716</v>
      </c>
      <c r="C36" s="46">
        <f>empl_sec!C36/population_sec!C36</f>
        <v>0.3637990005521963</v>
      </c>
      <c r="D36" s="35"/>
      <c r="E36" s="35"/>
      <c r="F36" s="35"/>
      <c r="G36" s="35"/>
      <c r="H36" s="35"/>
      <c r="I36" s="29"/>
      <c r="J36" s="35"/>
    </row>
    <row r="37" spans="1:10" s="2" customFormat="1" ht="12.75">
      <c r="A37" s="59">
        <v>1981</v>
      </c>
      <c r="B37" s="46">
        <f>empl_sec!B37/population_sec!B37</f>
        <v>0.472176403948859</v>
      </c>
      <c r="C37" s="46">
        <f>empl_sec!C37/population_sec!C37</f>
        <v>0.3643081847480559</v>
      </c>
      <c r="D37" s="35"/>
      <c r="E37" s="35"/>
      <c r="F37" s="35"/>
      <c r="G37" s="35"/>
      <c r="H37" s="35"/>
      <c r="I37" s="29"/>
      <c r="J37" s="35"/>
    </row>
    <row r="38" spans="1:10" s="2" customFormat="1" ht="12.75">
      <c r="A38" s="59">
        <v>1982</v>
      </c>
      <c r="B38" s="46">
        <f>empl_sec!B38/population_sec!B38</f>
        <v>0.4730297933685728</v>
      </c>
      <c r="C38" s="46">
        <f>empl_sec!C38/population_sec!C38</f>
        <v>0.365231995824797</v>
      </c>
      <c r="D38" s="35"/>
      <c r="E38" s="35"/>
      <c r="F38" s="35"/>
      <c r="G38" s="35"/>
      <c r="H38" s="35"/>
      <c r="I38" s="29"/>
      <c r="J38" s="35"/>
    </row>
    <row r="39" spans="1:10" s="2" customFormat="1" ht="12.75">
      <c r="A39" s="59">
        <v>1983</v>
      </c>
      <c r="B39" s="46">
        <f>empl_sec!B39/population_sec!B39</f>
        <v>0.4731497309275087</v>
      </c>
      <c r="C39" s="46">
        <f>empl_sec!C39/population_sec!C39</f>
        <v>0.36496277120523474</v>
      </c>
      <c r="D39" s="35"/>
      <c r="E39" s="35"/>
      <c r="F39" s="35"/>
      <c r="G39" s="35"/>
      <c r="H39" s="35"/>
      <c r="I39" s="29"/>
      <c r="J39" s="35"/>
    </row>
    <row r="40" spans="1:10" s="2" customFormat="1" ht="12.75">
      <c r="A40" s="59">
        <v>1984</v>
      </c>
      <c r="B40" s="46">
        <f>empl_sec!B40/population_sec!B40</f>
        <v>0.47347398030942334</v>
      </c>
      <c r="C40" s="46">
        <f>empl_sec!C40/population_sec!C40</f>
        <v>0.3630763363775297</v>
      </c>
      <c r="D40" s="35"/>
      <c r="E40" s="35"/>
      <c r="F40" s="35"/>
      <c r="G40" s="35"/>
      <c r="H40" s="35"/>
      <c r="I40" s="29"/>
      <c r="J40" s="35"/>
    </row>
    <row r="41" spans="1:10" s="2" customFormat="1" ht="12.75">
      <c r="A41" s="59">
        <v>1985</v>
      </c>
      <c r="B41" s="46">
        <f>empl_sec!B41/population_sec!B41</f>
        <v>0.4744124826201144</v>
      </c>
      <c r="C41" s="46">
        <f>empl_sec!C41/population_sec!C41</f>
        <v>0.36061422491420275</v>
      </c>
      <c r="D41" s="35"/>
      <c r="E41" s="35"/>
      <c r="F41" s="35"/>
      <c r="G41" s="35"/>
      <c r="H41" s="35"/>
      <c r="I41" s="29"/>
      <c r="J41" s="35"/>
    </row>
    <row r="42" spans="1:10" s="2" customFormat="1" ht="12.75">
      <c r="A42" s="59">
        <v>1986</v>
      </c>
      <c r="B42" s="46">
        <f>empl_sec!B42/population_sec!B42</f>
        <v>0.4772187692307693</v>
      </c>
      <c r="C42" s="46">
        <f>empl_sec!C42/population_sec!C42</f>
        <v>0.3647183555715831</v>
      </c>
      <c r="D42" s="35"/>
      <c r="E42" s="35"/>
      <c r="F42" s="35"/>
      <c r="G42" s="35"/>
      <c r="H42" s="35"/>
      <c r="I42" s="29"/>
      <c r="J42" s="35"/>
    </row>
    <row r="43" spans="1:10" s="2" customFormat="1" ht="12.75">
      <c r="A43" s="59">
        <v>1987</v>
      </c>
      <c r="B43" s="46">
        <f>empl_sec!B43/population_sec!B43</f>
        <v>0.47523202911737944</v>
      </c>
      <c r="C43" s="46">
        <f>empl_sec!C43/population_sec!C43</f>
        <v>0.36583554650233346</v>
      </c>
      <c r="D43" s="35"/>
      <c r="E43" s="35"/>
      <c r="F43" s="35"/>
      <c r="G43" s="35"/>
      <c r="H43" s="35"/>
      <c r="I43" s="29"/>
      <c r="J43" s="35"/>
    </row>
    <row r="44" spans="1:10" s="2" customFormat="1" ht="12.75">
      <c r="A44" s="59">
        <v>1988</v>
      </c>
      <c r="B44" s="46">
        <f>empl_sec!B44/population_sec!B44</f>
        <v>0.4757601807842919</v>
      </c>
      <c r="C44" s="46">
        <f>empl_sec!C44/population_sec!C44</f>
        <v>0.36591798290102884</v>
      </c>
      <c r="D44" s="35"/>
      <c r="E44" s="35"/>
      <c r="F44" s="35"/>
      <c r="G44" s="35"/>
      <c r="H44" s="35"/>
      <c r="I44" s="29"/>
      <c r="J44" s="35"/>
    </row>
    <row r="45" spans="1:10" s="2" customFormat="1" ht="12.75">
      <c r="A45" s="59">
        <v>1989</v>
      </c>
      <c r="B45" s="46">
        <f>empl_sec!B45/population_sec!B45</f>
        <v>0.47576239506820567</v>
      </c>
      <c r="C45" s="46">
        <f>empl_sec!C45/population_sec!C45</f>
        <v>0.36551700846835133</v>
      </c>
      <c r="D45" s="35"/>
      <c r="E45" s="35"/>
      <c r="F45" s="35"/>
      <c r="G45" s="35"/>
      <c r="H45" s="35"/>
      <c r="I45" s="29"/>
      <c r="J45" s="35"/>
    </row>
    <row r="46" spans="1:10" s="2" customFormat="1" ht="12.75">
      <c r="A46" s="59">
        <v>1990</v>
      </c>
      <c r="B46" s="46">
        <f>empl_sec!B46/population_sec!B46</f>
        <v>0.47585613246662134</v>
      </c>
      <c r="C46" s="46">
        <f>empl_sec!C46/population_sec!C46</f>
        <v>0.36470467019579117</v>
      </c>
      <c r="D46" s="35"/>
      <c r="E46" s="35"/>
      <c r="F46" s="35"/>
      <c r="G46" s="35"/>
      <c r="H46" s="35"/>
      <c r="I46" s="29"/>
      <c r="J46" s="35"/>
    </row>
    <row r="47" spans="1:10" s="2" customFormat="1" ht="12.75">
      <c r="A47" s="59">
        <v>1991</v>
      </c>
      <c r="B47" s="46">
        <f>empl_sec!B47/population_sec!B47</f>
        <v>0.47686458972829177</v>
      </c>
      <c r="C47" s="46">
        <f>empl_sec!C47/population_sec!C47</f>
        <v>0.3661157982122517</v>
      </c>
      <c r="D47" s="35"/>
      <c r="E47" s="35"/>
      <c r="F47" s="35"/>
      <c r="G47" s="35"/>
      <c r="H47" s="35"/>
      <c r="I47" s="29"/>
      <c r="J47" s="35"/>
    </row>
    <row r="48" spans="1:10" s="2" customFormat="1" ht="12.75">
      <c r="A48" s="59">
        <v>1992</v>
      </c>
      <c r="B48" s="46">
        <f>empl_sec!B48/population_sec!B48</f>
        <v>0.47730759170631354</v>
      </c>
      <c r="C48" s="46">
        <f>empl_sec!C48/population_sec!C48</f>
        <v>0.36788549783135693</v>
      </c>
      <c r="D48" s="35"/>
      <c r="E48" s="35"/>
      <c r="F48" s="35"/>
      <c r="G48" s="35"/>
      <c r="H48" s="35"/>
      <c r="I48" s="29"/>
      <c r="J48" s="35"/>
    </row>
    <row r="49" spans="1:10" s="2" customFormat="1" ht="12.75">
      <c r="A49" s="59">
        <v>1993</v>
      </c>
      <c r="B49" s="46">
        <f>empl_sec!B49/population_sec!B49</f>
        <v>0.47758383696728884</v>
      </c>
      <c r="C49" s="46">
        <f>empl_sec!C49/population_sec!C49</f>
        <v>0.36897148169769306</v>
      </c>
      <c r="D49" s="35"/>
      <c r="E49" s="35"/>
      <c r="F49" s="35"/>
      <c r="G49" s="35"/>
      <c r="H49" s="35"/>
      <c r="I49" s="29"/>
      <c r="J49" s="35"/>
    </row>
    <row r="50" spans="1:10" s="2" customFormat="1" ht="12.75">
      <c r="A50" s="59">
        <v>1994</v>
      </c>
      <c r="B50" s="46">
        <f>empl_sec!B50/population_sec!B50</f>
        <v>0.4783045660693056</v>
      </c>
      <c r="C50" s="46">
        <f>empl_sec!C50/population_sec!C50</f>
        <v>0.37087091749061846</v>
      </c>
      <c r="D50" s="35"/>
      <c r="E50" s="35"/>
      <c r="F50" s="35"/>
      <c r="G50" s="35"/>
      <c r="H50" s="35"/>
      <c r="I50" s="29"/>
      <c r="J50" s="35"/>
    </row>
    <row r="51" spans="1:10" s="2" customFormat="1" ht="12.75">
      <c r="A51" s="59">
        <v>1995</v>
      </c>
      <c r="B51" s="46">
        <f>empl_sec!B51/population_sec!B51</f>
        <v>0.4787230560238302</v>
      </c>
      <c r="C51" s="46">
        <f>empl_sec!C51/population_sec!C51</f>
        <v>0.37329321584640734</v>
      </c>
      <c r="D51" s="35"/>
      <c r="E51" s="35"/>
      <c r="F51" s="35"/>
      <c r="G51" s="35"/>
      <c r="H51" s="35"/>
      <c r="I51" s="29"/>
      <c r="J51" s="35"/>
    </row>
    <row r="52" spans="1:10" s="2" customFormat="1" ht="12.75">
      <c r="A52" s="59">
        <v>1996</v>
      </c>
      <c r="B52" s="46">
        <f>empl_sec!B52/population_sec!B52</f>
        <v>0.4803775541563043</v>
      </c>
      <c r="C52" s="46">
        <f>empl_sec!C52/population_sec!C52</f>
        <v>0.3737344229073731</v>
      </c>
      <c r="D52" s="35"/>
      <c r="E52" s="35"/>
      <c r="F52" s="35"/>
      <c r="G52" s="35"/>
      <c r="H52" s="35"/>
      <c r="I52" s="29"/>
      <c r="J52" s="35"/>
    </row>
    <row r="53" spans="1:10" s="2" customFormat="1" ht="12.75">
      <c r="A53" s="59">
        <v>1997</v>
      </c>
      <c r="B53" s="46">
        <f>empl_sec!B53/population_sec!B53</f>
        <v>0.48217627950003233</v>
      </c>
      <c r="C53" s="46">
        <f>empl_sec!C53/population_sec!C53</f>
        <v>0.37517836623837875</v>
      </c>
      <c r="D53" s="35"/>
      <c r="E53" s="35"/>
      <c r="F53" s="35"/>
      <c r="G53" s="35"/>
      <c r="H53" s="35"/>
      <c r="I53" s="29"/>
      <c r="J53" s="35"/>
    </row>
    <row r="54" spans="1:10" s="2" customFormat="1" ht="12.75">
      <c r="A54" s="59">
        <v>1998</v>
      </c>
      <c r="B54" s="46">
        <f>empl_sec!B54/population_sec!B54</f>
        <v>0.48341488364391</v>
      </c>
      <c r="C54" s="46">
        <f>empl_sec!C54/population_sec!C54</f>
        <v>0.3757801161103049</v>
      </c>
      <c r="D54" s="35"/>
      <c r="E54" s="35"/>
      <c r="F54" s="35"/>
      <c r="G54" s="35"/>
      <c r="H54" s="35"/>
      <c r="I54" s="29"/>
      <c r="J54" s="35"/>
    </row>
    <row r="55" spans="1:10" s="2" customFormat="1" ht="12.75">
      <c r="A55" s="59">
        <v>1999</v>
      </c>
      <c r="B55" s="46">
        <f>empl_sec!B55/population_sec!B55</f>
        <v>0.4846979933447615</v>
      </c>
      <c r="C55" s="46">
        <f>empl_sec!C55/population_sec!C55</f>
        <v>0.3772649168115733</v>
      </c>
      <c r="D55" s="35"/>
      <c r="E55" s="35"/>
      <c r="F55" s="35"/>
      <c r="G55" s="35"/>
      <c r="H55" s="35"/>
      <c r="I55" s="29"/>
      <c r="J55" s="35"/>
    </row>
    <row r="56" spans="1:10" s="2" customFormat="1" ht="12.75">
      <c r="A56" s="59">
        <v>2000</v>
      </c>
      <c r="B56" s="46">
        <f>empl_sec!B56/population_sec!B56</f>
        <v>0.48492687538817164</v>
      </c>
      <c r="C56" s="46">
        <f>empl_sec!C56/population_sec!C56</f>
        <v>0.37788189036689046</v>
      </c>
      <c r="D56" s="29"/>
      <c r="E56" s="29"/>
      <c r="F56" s="35"/>
      <c r="G56" s="35"/>
      <c r="H56" s="35"/>
      <c r="I56" s="29"/>
      <c r="J56" s="29"/>
    </row>
    <row r="57" spans="1:10" s="2" customFormat="1" ht="12.75">
      <c r="A57" s="59">
        <v>2001</v>
      </c>
      <c r="B57" s="46">
        <f>empl_sec!B57/population_sec!B57</f>
        <v>0.4851747375430438</v>
      </c>
      <c r="C57" s="46">
        <f>empl_sec!C57/population_sec!C57</f>
        <v>0.3797008487441172</v>
      </c>
      <c r="D57" s="29"/>
      <c r="E57" s="29"/>
      <c r="F57" s="35"/>
      <c r="G57" s="35"/>
      <c r="H57" s="35"/>
      <c r="I57" s="29"/>
      <c r="J57" s="29"/>
    </row>
    <row r="58" spans="1:10" s="2" customFormat="1" ht="12.75">
      <c r="A58" s="59">
        <v>2002</v>
      </c>
      <c r="B58" s="46">
        <f>empl_sec!B58/population_sec!B58</f>
        <v>0.48590902811626013</v>
      </c>
      <c r="C58" s="46">
        <f>empl_sec!C58/population_sec!C58</f>
        <v>0.37862409716754003</v>
      </c>
      <c r="D58" s="29"/>
      <c r="E58" s="29"/>
      <c r="F58" s="35"/>
      <c r="G58" s="35"/>
      <c r="H58" s="35"/>
      <c r="I58" s="29"/>
      <c r="J58" s="29"/>
    </row>
    <row r="59" spans="1:10" s="2" customFormat="1" ht="12.75">
      <c r="A59" s="59">
        <v>2003</v>
      </c>
      <c r="B59" s="46">
        <f>empl_sec!B59/population_sec!B59</f>
        <v>0.4855901313666564</v>
      </c>
      <c r="C59" s="46">
        <f>empl_sec!C59/population_sec!C59</f>
        <v>0.3758620948004595</v>
      </c>
      <c r="D59" s="35"/>
      <c r="E59" s="35"/>
      <c r="F59" s="35"/>
      <c r="G59" s="35"/>
      <c r="H59" s="35"/>
      <c r="I59" s="35"/>
      <c r="J59" s="35"/>
    </row>
    <row r="60" s="2" customFormat="1" ht="12.75">
      <c r="A60" s="51"/>
    </row>
    <row r="61" s="2" customFormat="1" ht="12.75">
      <c r="A61" s="51"/>
    </row>
    <row r="62" s="2" customFormat="1" ht="12.75">
      <c r="A62" s="2" t="s">
        <v>1054</v>
      </c>
    </row>
  </sheetData>
  <printOptions/>
  <pageMargins left="0.7875" right="0.7875" top="0.7875" bottom="0.7875" header="0.5" footer="0.5"/>
  <pageSetup fitToHeight="0" horizontalDpi="300" verticalDpi="300" orientation="portrait" paperSize="9" r:id="rId1"/>
</worksheet>
</file>

<file path=xl/worksheets/sheet44.xml><?xml version="1.0" encoding="utf-8"?>
<worksheet xmlns="http://schemas.openxmlformats.org/spreadsheetml/2006/main" xmlns:r="http://schemas.openxmlformats.org/officeDocument/2006/relationships">
  <dimension ref="A1:S63"/>
  <sheetViews>
    <sheetView workbookViewId="0" topLeftCell="A1">
      <pane xSplit="1" ySplit="5" topLeftCell="F30" activePane="bottomRight" state="frozen"/>
      <selection pane="topLeft" activeCell="S48" sqref="S48"/>
      <selection pane="topRight" activeCell="S48" sqref="S48"/>
      <selection pane="bottomLeft" activeCell="S48" sqref="S48"/>
      <selection pane="bottomRight" activeCell="S48" sqref="S48"/>
    </sheetView>
  </sheetViews>
  <sheetFormatPr defaultColWidth="9.00390625" defaultRowHeight="12.75"/>
  <cols>
    <col min="1" max="16384" width="9.00390625" style="1" customWidth="1"/>
  </cols>
  <sheetData>
    <row r="1" spans="1:19" s="2" customFormat="1" ht="12.75">
      <c r="A1" s="53" t="s">
        <v>1055</v>
      </c>
      <c r="B1" s="29"/>
      <c r="C1" s="29"/>
      <c r="D1" s="29"/>
      <c r="E1" s="29"/>
      <c r="F1" s="29"/>
      <c r="G1" s="29"/>
      <c r="H1" s="29"/>
      <c r="I1" s="29"/>
      <c r="J1" s="29"/>
      <c r="K1" s="29"/>
      <c r="L1" s="29"/>
      <c r="M1" s="29"/>
      <c r="N1" s="29"/>
      <c r="O1" s="29"/>
      <c r="P1" s="29"/>
      <c r="Q1" s="29"/>
      <c r="R1" s="29"/>
      <c r="S1" s="29"/>
    </row>
    <row r="2" spans="1:19" s="2" customFormat="1" ht="12.75">
      <c r="A2" s="53" t="s">
        <v>1056</v>
      </c>
      <c r="B2" s="29"/>
      <c r="C2" s="29"/>
      <c r="D2" s="29"/>
      <c r="E2" s="29"/>
      <c r="F2" s="29"/>
      <c r="G2" s="29"/>
      <c r="H2" s="29"/>
      <c r="I2" s="29"/>
      <c r="J2" s="29"/>
      <c r="K2" s="29"/>
      <c r="L2" s="29"/>
      <c r="M2" s="29"/>
      <c r="N2" s="29"/>
      <c r="O2" s="29"/>
      <c r="P2" s="29"/>
      <c r="Q2" s="29"/>
      <c r="R2" s="29"/>
      <c r="S2" s="29"/>
    </row>
    <row r="3" spans="1:19" s="2" customFormat="1" ht="12.75">
      <c r="A3" s="56"/>
      <c r="B3" s="57" t="s">
        <v>1057</v>
      </c>
      <c r="C3" s="57" t="s">
        <v>1058</v>
      </c>
      <c r="D3" s="57" t="s">
        <v>1059</v>
      </c>
      <c r="E3" s="57" t="s">
        <v>1060</v>
      </c>
      <c r="F3" s="57" t="s">
        <v>1061</v>
      </c>
      <c r="G3" s="57" t="s">
        <v>1062</v>
      </c>
      <c r="H3" s="57" t="s">
        <v>1063</v>
      </c>
      <c r="I3" s="57" t="s">
        <v>1064</v>
      </c>
      <c r="J3" s="57" t="s">
        <v>1065</v>
      </c>
      <c r="K3" s="57" t="s">
        <v>1066</v>
      </c>
      <c r="L3" s="57" t="s">
        <v>1067</v>
      </c>
      <c r="M3" s="57" t="s">
        <v>1068</v>
      </c>
      <c r="N3" s="57" t="s">
        <v>1069</v>
      </c>
      <c r="O3" s="57" t="s">
        <v>1070</v>
      </c>
      <c r="P3" s="57" t="s">
        <v>1071</v>
      </c>
      <c r="Q3" s="57" t="s">
        <v>1072</v>
      </c>
      <c r="R3" s="57" t="s">
        <v>1073</v>
      </c>
      <c r="S3" s="57" t="s">
        <v>1074</v>
      </c>
    </row>
    <row r="4" spans="1:19" s="2" customFormat="1" ht="12.75">
      <c r="A4" s="56"/>
      <c r="B4" s="57"/>
      <c r="C4" s="57"/>
      <c r="D4" s="57"/>
      <c r="E4" s="57"/>
      <c r="F4" s="57"/>
      <c r="G4" s="57" t="s">
        <v>1075</v>
      </c>
      <c r="H4" s="57"/>
      <c r="I4" s="57"/>
      <c r="J4" s="57"/>
      <c r="K4" s="57" t="s">
        <v>1076</v>
      </c>
      <c r="L4" s="57" t="s">
        <v>1077</v>
      </c>
      <c r="M4" s="57"/>
      <c r="N4" s="57"/>
      <c r="O4" s="57"/>
      <c r="P4" s="57"/>
      <c r="Q4" s="57"/>
      <c r="R4" s="57"/>
      <c r="S4" s="57"/>
    </row>
    <row r="5" spans="1:19" s="2" customFormat="1" ht="12.75">
      <c r="A5" s="54"/>
      <c r="B5" s="63" t="s">
        <v>1078</v>
      </c>
      <c r="C5" s="63" t="s">
        <v>1079</v>
      </c>
      <c r="D5" s="63" t="s">
        <v>1080</v>
      </c>
      <c r="E5" s="63" t="s">
        <v>1081</v>
      </c>
      <c r="F5" s="63" t="s">
        <v>1082</v>
      </c>
      <c r="G5" s="63" t="s">
        <v>1083</v>
      </c>
      <c r="H5" s="63" t="s">
        <v>1084</v>
      </c>
      <c r="I5" s="63" t="s">
        <v>1085</v>
      </c>
      <c r="J5" s="63" t="s">
        <v>1086</v>
      </c>
      <c r="K5" s="63" t="s">
        <v>1087</v>
      </c>
      <c r="L5" s="63" t="s">
        <v>1088</v>
      </c>
      <c r="M5" s="63" t="s">
        <v>1089</v>
      </c>
      <c r="N5" s="63" t="s">
        <v>1090</v>
      </c>
      <c r="O5" s="63" t="s">
        <v>1091</v>
      </c>
      <c r="P5" s="63" t="s">
        <v>1092</v>
      </c>
      <c r="Q5" s="63"/>
      <c r="R5" s="63"/>
      <c r="S5" s="63" t="s">
        <v>1093</v>
      </c>
    </row>
    <row r="6" spans="1:19" s="2" customFormat="1" ht="12.75">
      <c r="A6" s="59">
        <v>1950</v>
      </c>
      <c r="B6" s="29">
        <v>2099.82277611717</v>
      </c>
      <c r="C6" s="29">
        <v>2404.1962962963</v>
      </c>
      <c r="D6" s="29">
        <v>2070.97783103655</v>
      </c>
      <c r="E6" s="29">
        <v>2035</v>
      </c>
      <c r="F6" s="29">
        <v>2044.8512802042</v>
      </c>
      <c r="G6" s="29" t="s">
        <v>1094</v>
      </c>
      <c r="H6" s="29">
        <v>2322.14290176758</v>
      </c>
      <c r="I6" s="29">
        <v>2436.65858191418</v>
      </c>
      <c r="J6" s="29">
        <v>1951.34060894846</v>
      </c>
      <c r="K6" s="29">
        <v>2283</v>
      </c>
      <c r="L6" s="29">
        <v>2155.6154214945</v>
      </c>
      <c r="M6" s="29">
        <v>2325.52941176471</v>
      </c>
      <c r="N6" s="29">
        <v>2051.68435133625</v>
      </c>
      <c r="O6" s="29">
        <v>2038.44573063582</v>
      </c>
      <c r="P6" s="29">
        <v>2111.53501602756</v>
      </c>
      <c r="Q6" s="29"/>
      <c r="R6" s="29"/>
      <c r="S6" s="29">
        <v>2166.475492691</v>
      </c>
    </row>
    <row r="7" spans="1:19" s="2" customFormat="1" ht="12.75">
      <c r="A7" s="59">
        <v>1951</v>
      </c>
      <c r="B7" s="29" t="s">
        <v>1095</v>
      </c>
      <c r="C7" s="29" t="s">
        <v>1096</v>
      </c>
      <c r="D7" s="29" t="s">
        <v>1097</v>
      </c>
      <c r="E7" s="29" t="s">
        <v>1098</v>
      </c>
      <c r="F7" s="29">
        <v>2050.9308656107</v>
      </c>
      <c r="G7" s="29" t="s">
        <v>1099</v>
      </c>
      <c r="H7" s="29" t="s">
        <v>1100</v>
      </c>
      <c r="I7" s="29" t="s">
        <v>1101</v>
      </c>
      <c r="J7" s="29" t="s">
        <v>1102</v>
      </c>
      <c r="K7" s="29" t="s">
        <v>1103</v>
      </c>
      <c r="L7" s="29" t="s">
        <v>1104</v>
      </c>
      <c r="M7" s="29" t="s">
        <v>1105</v>
      </c>
      <c r="N7" s="29" t="s">
        <v>1106</v>
      </c>
      <c r="O7" s="29" t="s">
        <v>1107</v>
      </c>
      <c r="P7" s="29">
        <v>2130.48921795472</v>
      </c>
      <c r="Q7" s="29"/>
      <c r="R7" s="29"/>
      <c r="S7" s="29">
        <v>2171.30376377854</v>
      </c>
    </row>
    <row r="8" spans="1:19" s="2" customFormat="1" ht="12.75">
      <c r="A8" s="59">
        <v>1952</v>
      </c>
      <c r="B8" s="29" t="s">
        <v>1108</v>
      </c>
      <c r="C8" s="29" t="s">
        <v>1109</v>
      </c>
      <c r="D8" s="29" t="s">
        <v>1110</v>
      </c>
      <c r="E8" s="29" t="s">
        <v>1111</v>
      </c>
      <c r="F8" s="29">
        <v>2036.6065034544</v>
      </c>
      <c r="G8" s="29" t="s">
        <v>1112</v>
      </c>
      <c r="H8" s="29" t="s">
        <v>1113</v>
      </c>
      <c r="I8" s="29" t="s">
        <v>1114</v>
      </c>
      <c r="J8" s="29" t="s">
        <v>1115</v>
      </c>
      <c r="K8" s="29" t="s">
        <v>1116</v>
      </c>
      <c r="L8" s="29" t="s">
        <v>1117</v>
      </c>
      <c r="M8" s="29" t="s">
        <v>1118</v>
      </c>
      <c r="N8" s="29" t="s">
        <v>1119</v>
      </c>
      <c r="O8" s="29" t="s">
        <v>1120</v>
      </c>
      <c r="P8" s="29">
        <v>2113.75978898367</v>
      </c>
      <c r="Q8" s="29"/>
      <c r="R8" s="29"/>
      <c r="S8" s="29">
        <v>2154.22104681913</v>
      </c>
    </row>
    <row r="9" spans="1:19" s="2" customFormat="1" ht="12.75">
      <c r="A9" s="59">
        <v>1953</v>
      </c>
      <c r="B9" s="29" t="s">
        <v>1121</v>
      </c>
      <c r="C9" s="29" t="s">
        <v>1122</v>
      </c>
      <c r="D9" s="29" t="s">
        <v>1123</v>
      </c>
      <c r="E9" s="29" t="s">
        <v>1124</v>
      </c>
      <c r="F9" s="29">
        <v>2034.81940295857</v>
      </c>
      <c r="G9" s="29" t="s">
        <v>1125</v>
      </c>
      <c r="H9" s="29" t="s">
        <v>1126</v>
      </c>
      <c r="I9" s="29" t="s">
        <v>1127</v>
      </c>
      <c r="J9" s="29" t="s">
        <v>1128</v>
      </c>
      <c r="K9" s="29" t="s">
        <v>1129</v>
      </c>
      <c r="L9" s="29" t="s">
        <v>1130</v>
      </c>
      <c r="M9" s="29" t="s">
        <v>1131</v>
      </c>
      <c r="N9" s="29" t="s">
        <v>1132</v>
      </c>
      <c r="O9" s="29" t="s">
        <v>1133</v>
      </c>
      <c r="P9" s="29">
        <v>2119.07369287956</v>
      </c>
      <c r="Q9" s="29"/>
      <c r="R9" s="29"/>
      <c r="S9" s="29">
        <v>2124.75392918706</v>
      </c>
    </row>
    <row r="10" spans="1:19" s="2" customFormat="1" ht="12.75">
      <c r="A10" s="59">
        <v>1954</v>
      </c>
      <c r="B10" s="29" t="s">
        <v>1134</v>
      </c>
      <c r="C10" s="29" t="s">
        <v>1135</v>
      </c>
      <c r="D10" s="29" t="s">
        <v>1136</v>
      </c>
      <c r="E10" s="29" t="s">
        <v>1137</v>
      </c>
      <c r="F10" s="29">
        <v>2051.28847014025</v>
      </c>
      <c r="G10" s="29" t="s">
        <v>1138</v>
      </c>
      <c r="H10" s="29" t="s">
        <v>1139</v>
      </c>
      <c r="I10" s="29" t="s">
        <v>1140</v>
      </c>
      <c r="J10" s="29" t="s">
        <v>1141</v>
      </c>
      <c r="K10" s="29" t="s">
        <v>1142</v>
      </c>
      <c r="L10" s="29" t="s">
        <v>1143</v>
      </c>
      <c r="M10" s="29" t="s">
        <v>1144</v>
      </c>
      <c r="N10" s="29" t="s">
        <v>1145</v>
      </c>
      <c r="O10" s="29" t="s">
        <v>1146</v>
      </c>
      <c r="P10" s="29">
        <v>2132.52433358429</v>
      </c>
      <c r="Q10" s="29"/>
      <c r="R10" s="29"/>
      <c r="S10" s="29">
        <v>2082.71262831071</v>
      </c>
    </row>
    <row r="11" spans="1:19" s="2" customFormat="1" ht="12.75">
      <c r="A11" s="59">
        <v>1955</v>
      </c>
      <c r="B11" s="29" t="s">
        <v>1147</v>
      </c>
      <c r="C11" s="29" t="s">
        <v>1148</v>
      </c>
      <c r="D11" s="29" t="s">
        <v>1149</v>
      </c>
      <c r="E11" s="29" t="s">
        <v>1150</v>
      </c>
      <c r="F11" s="29">
        <v>2039.78772294762</v>
      </c>
      <c r="G11" s="29" t="s">
        <v>1151</v>
      </c>
      <c r="H11" s="29" t="s">
        <v>1152</v>
      </c>
      <c r="I11" s="29" t="s">
        <v>1153</v>
      </c>
      <c r="J11" s="29" t="s">
        <v>1154</v>
      </c>
      <c r="K11" s="29" t="s">
        <v>1155</v>
      </c>
      <c r="L11" s="29" t="s">
        <v>1156</v>
      </c>
      <c r="M11" s="29" t="s">
        <v>1157</v>
      </c>
      <c r="N11" s="29" t="s">
        <v>1158</v>
      </c>
      <c r="O11" s="29" t="s">
        <v>1159</v>
      </c>
      <c r="P11" s="29">
        <v>2155.78033327918</v>
      </c>
      <c r="Q11" s="29"/>
      <c r="R11" s="29"/>
      <c r="S11" s="29">
        <v>2077.2193395352</v>
      </c>
    </row>
    <row r="12" spans="1:19" s="2" customFormat="1" ht="12.75">
      <c r="A12" s="59">
        <v>1956</v>
      </c>
      <c r="B12" s="29" t="s">
        <v>1160</v>
      </c>
      <c r="C12" s="29" t="s">
        <v>1161</v>
      </c>
      <c r="D12" s="29" t="s">
        <v>1162</v>
      </c>
      <c r="E12" s="29" t="s">
        <v>1163</v>
      </c>
      <c r="F12" s="29">
        <v>2023.02870441883</v>
      </c>
      <c r="G12" s="29" t="s">
        <v>1164</v>
      </c>
      <c r="H12" s="29" t="s">
        <v>1165</v>
      </c>
      <c r="I12" s="29" t="s">
        <v>1166</v>
      </c>
      <c r="J12" s="29" t="s">
        <v>1167</v>
      </c>
      <c r="K12" s="29" t="s">
        <v>1168</v>
      </c>
      <c r="L12" s="29" t="s">
        <v>1169</v>
      </c>
      <c r="M12" s="29" t="s">
        <v>1170</v>
      </c>
      <c r="N12" s="29" t="s">
        <v>1171</v>
      </c>
      <c r="O12" s="29" t="s">
        <v>1172</v>
      </c>
      <c r="P12" s="29">
        <v>2142.03488196377</v>
      </c>
      <c r="Q12" s="29"/>
      <c r="R12" s="29"/>
      <c r="S12" s="29">
        <v>2048.67271779582</v>
      </c>
    </row>
    <row r="13" spans="1:19" s="2" customFormat="1" ht="12.75">
      <c r="A13" s="59">
        <v>1957</v>
      </c>
      <c r="B13" s="29" t="s">
        <v>1173</v>
      </c>
      <c r="C13" s="29" t="s">
        <v>1174</v>
      </c>
      <c r="D13" s="29" t="s">
        <v>1175</v>
      </c>
      <c r="E13" s="29" t="s">
        <v>1176</v>
      </c>
      <c r="F13" s="29">
        <v>2026.47897014391</v>
      </c>
      <c r="G13" s="29" t="s">
        <v>1177</v>
      </c>
      <c r="H13" s="29" t="s">
        <v>1178</v>
      </c>
      <c r="I13" s="29" t="s">
        <v>1179</v>
      </c>
      <c r="J13" s="29" t="s">
        <v>1180</v>
      </c>
      <c r="K13" s="29" t="s">
        <v>1181</v>
      </c>
      <c r="L13" s="29" t="s">
        <v>1182</v>
      </c>
      <c r="M13" s="29" t="s">
        <v>1183</v>
      </c>
      <c r="N13" s="29" t="s">
        <v>1184</v>
      </c>
      <c r="O13" s="29" t="s">
        <v>1185</v>
      </c>
      <c r="P13" s="29">
        <v>2130.75690655713</v>
      </c>
      <c r="Q13" s="29"/>
      <c r="R13" s="29"/>
      <c r="S13" s="29">
        <v>2015.67247865606</v>
      </c>
    </row>
    <row r="14" spans="1:19" s="2" customFormat="1" ht="12.75">
      <c r="A14" s="59">
        <v>1958</v>
      </c>
      <c r="B14" s="29" t="s">
        <v>1186</v>
      </c>
      <c r="C14" s="29" t="s">
        <v>1187</v>
      </c>
      <c r="D14" s="29" t="s">
        <v>1188</v>
      </c>
      <c r="E14" s="29" t="s">
        <v>1189</v>
      </c>
      <c r="F14" s="29">
        <v>2015.29609235584</v>
      </c>
      <c r="G14" s="29" t="s">
        <v>1190</v>
      </c>
      <c r="H14" s="29" t="s">
        <v>1191</v>
      </c>
      <c r="I14" s="29" t="s">
        <v>1192</v>
      </c>
      <c r="J14" s="29" t="s">
        <v>1193</v>
      </c>
      <c r="K14" s="29" t="s">
        <v>1194</v>
      </c>
      <c r="L14" s="29" t="s">
        <v>1195</v>
      </c>
      <c r="M14" s="29" t="s">
        <v>1196</v>
      </c>
      <c r="N14" s="29" t="s">
        <v>1197</v>
      </c>
      <c r="O14" s="29" t="s">
        <v>1198</v>
      </c>
      <c r="P14" s="29">
        <v>2106.91511246797</v>
      </c>
      <c r="Q14" s="29"/>
      <c r="R14" s="29"/>
      <c r="S14" s="29">
        <v>1988.19266744903</v>
      </c>
    </row>
    <row r="15" spans="1:19" s="2" customFormat="1" ht="12.75">
      <c r="A15" s="59">
        <v>1959</v>
      </c>
      <c r="B15" s="29" t="s">
        <v>1199</v>
      </c>
      <c r="C15" s="29" t="s">
        <v>1200</v>
      </c>
      <c r="D15" s="29" t="s">
        <v>1201</v>
      </c>
      <c r="E15" s="29" t="s">
        <v>1202</v>
      </c>
      <c r="F15" s="29">
        <v>2011.96309128741</v>
      </c>
      <c r="G15" s="29" t="s">
        <v>1203</v>
      </c>
      <c r="H15" s="29" t="s">
        <v>1204</v>
      </c>
      <c r="I15" s="29" t="s">
        <v>1205</v>
      </c>
      <c r="J15" s="29" t="s">
        <v>1206</v>
      </c>
      <c r="K15" s="29" t="s">
        <v>1207</v>
      </c>
      <c r="L15" s="29" t="s">
        <v>1208</v>
      </c>
      <c r="M15" s="29" t="s">
        <v>1209</v>
      </c>
      <c r="N15" s="29" t="s">
        <v>1210</v>
      </c>
      <c r="O15" s="29" t="s">
        <v>1211</v>
      </c>
      <c r="P15" s="29">
        <v>2132.24206133258</v>
      </c>
      <c r="Q15" s="29"/>
      <c r="R15" s="29"/>
      <c r="S15" s="29">
        <v>1987.64485729184</v>
      </c>
    </row>
    <row r="16" spans="1:19" s="2" customFormat="1" ht="12.75">
      <c r="A16" s="59">
        <v>1960</v>
      </c>
      <c r="B16" s="29">
        <v>2073.25619241123</v>
      </c>
      <c r="C16" s="29">
        <v>2289.40987654321</v>
      </c>
      <c r="D16" s="29">
        <v>1929.46554823247</v>
      </c>
      <c r="E16" s="29">
        <v>2041</v>
      </c>
      <c r="F16" s="29">
        <v>2024.68728847897</v>
      </c>
      <c r="G16" s="29" t="s">
        <v>1212</v>
      </c>
      <c r="H16" s="29">
        <v>2227.88168128494</v>
      </c>
      <c r="I16" s="29">
        <v>2320.04399286111</v>
      </c>
      <c r="J16" s="29">
        <v>2011.92304147465</v>
      </c>
      <c r="K16" s="29">
        <v>2174</v>
      </c>
      <c r="L16" s="29">
        <v>2002.34023074512</v>
      </c>
      <c r="M16" s="29">
        <v>2181.92404315201</v>
      </c>
      <c r="N16" s="29">
        <v>2031.27900805997</v>
      </c>
      <c r="O16" s="29">
        <v>1904.70864528401</v>
      </c>
      <c r="P16" s="29">
        <v>2134.12525682002</v>
      </c>
      <c r="Q16" s="29"/>
      <c r="R16" s="29"/>
      <c r="S16" s="29">
        <v>1967.14510929066</v>
      </c>
    </row>
    <row r="17" spans="1:19" s="2" customFormat="1" ht="12.75">
      <c r="A17" s="59">
        <v>1961</v>
      </c>
      <c r="B17" s="29" t="s">
        <v>1213</v>
      </c>
      <c r="C17" s="29" t="s">
        <v>1214</v>
      </c>
      <c r="D17" s="29" t="s">
        <v>1215</v>
      </c>
      <c r="E17" s="29" t="s">
        <v>1216</v>
      </c>
      <c r="F17" s="29">
        <v>2030.61327985149</v>
      </c>
      <c r="G17" s="29" t="s">
        <v>1217</v>
      </c>
      <c r="H17" s="29" t="s">
        <v>1218</v>
      </c>
      <c r="I17" s="29" t="s">
        <v>1219</v>
      </c>
      <c r="J17" s="29">
        <v>1996.078859447</v>
      </c>
      <c r="K17" s="29" t="s">
        <v>1220</v>
      </c>
      <c r="L17" s="29" t="s">
        <v>1221</v>
      </c>
      <c r="M17" s="29" t="s">
        <v>1222</v>
      </c>
      <c r="N17" s="29" t="s">
        <v>1223</v>
      </c>
      <c r="O17" s="29" t="s">
        <v>1224</v>
      </c>
      <c r="P17" s="29">
        <v>2100.21771096755</v>
      </c>
      <c r="Q17" s="29"/>
      <c r="R17" s="29"/>
      <c r="S17" s="29">
        <v>1967.84863963379</v>
      </c>
    </row>
    <row r="18" spans="1:19" s="2" customFormat="1" ht="12.75">
      <c r="A18" s="59">
        <v>1962</v>
      </c>
      <c r="B18" s="29" t="s">
        <v>1225</v>
      </c>
      <c r="C18" s="29" t="s">
        <v>1226</v>
      </c>
      <c r="D18" s="29" t="s">
        <v>1227</v>
      </c>
      <c r="E18" s="29" t="s">
        <v>1228</v>
      </c>
      <c r="F18" s="29">
        <v>2036.07705860318</v>
      </c>
      <c r="G18" s="29" t="s">
        <v>1229</v>
      </c>
      <c r="H18" s="29" t="s">
        <v>1230</v>
      </c>
      <c r="I18" s="29" t="s">
        <v>1231</v>
      </c>
      <c r="J18" s="29">
        <v>1950.56284562212</v>
      </c>
      <c r="K18" s="29" t="s">
        <v>1232</v>
      </c>
      <c r="L18" s="29" t="s">
        <v>1233</v>
      </c>
      <c r="M18" s="29" t="s">
        <v>1234</v>
      </c>
      <c r="N18" s="29" t="s">
        <v>1235</v>
      </c>
      <c r="O18" s="29" t="s">
        <v>1236</v>
      </c>
      <c r="P18" s="29">
        <v>2083.40197189135</v>
      </c>
      <c r="Q18" s="29"/>
      <c r="R18" s="29"/>
      <c r="S18" s="29">
        <v>1983.10317067613</v>
      </c>
    </row>
    <row r="19" spans="1:19" s="2" customFormat="1" ht="12.75">
      <c r="A19" s="59">
        <v>1963</v>
      </c>
      <c r="B19" s="29" t="s">
        <v>1237</v>
      </c>
      <c r="C19" s="29" t="s">
        <v>1238</v>
      </c>
      <c r="D19" s="29" t="s">
        <v>1239</v>
      </c>
      <c r="E19" s="29" t="s">
        <v>1240</v>
      </c>
      <c r="F19" s="29">
        <v>2018.7492186121</v>
      </c>
      <c r="G19" s="29" t="s">
        <v>1241</v>
      </c>
      <c r="H19" s="29" t="s">
        <v>1242</v>
      </c>
      <c r="I19" s="29" t="s">
        <v>1243</v>
      </c>
      <c r="J19" s="29">
        <v>1936.92724654378</v>
      </c>
      <c r="K19" s="29" t="s">
        <v>1244</v>
      </c>
      <c r="L19" s="29" t="s">
        <v>1245</v>
      </c>
      <c r="M19" s="29" t="s">
        <v>1246</v>
      </c>
      <c r="N19" s="29" t="s">
        <v>1247</v>
      </c>
      <c r="O19" s="29" t="s">
        <v>1248</v>
      </c>
      <c r="P19" s="29">
        <v>2093.22291676246</v>
      </c>
      <c r="Q19" s="29"/>
      <c r="R19" s="29"/>
      <c r="S19" s="29">
        <v>1992.4147942959</v>
      </c>
    </row>
    <row r="20" spans="1:19" s="2" customFormat="1" ht="12.75">
      <c r="A20" s="59">
        <v>1964</v>
      </c>
      <c r="B20" s="29" t="s">
        <v>1249</v>
      </c>
      <c r="C20" s="29" t="s">
        <v>1250</v>
      </c>
      <c r="D20" s="29" t="s">
        <v>1251</v>
      </c>
      <c r="E20" s="29" t="s">
        <v>1252</v>
      </c>
      <c r="F20" s="29">
        <v>2012.69481850478</v>
      </c>
      <c r="G20" s="29" t="s">
        <v>1253</v>
      </c>
      <c r="H20" s="29" t="s">
        <v>1254</v>
      </c>
      <c r="I20" s="29" t="s">
        <v>1255</v>
      </c>
      <c r="J20" s="29">
        <v>1931.54982718894</v>
      </c>
      <c r="K20" s="29" t="s">
        <v>1256</v>
      </c>
      <c r="L20" s="29" t="s">
        <v>1257</v>
      </c>
      <c r="M20" s="29" t="s">
        <v>1258</v>
      </c>
      <c r="N20" s="29" t="s">
        <v>1259</v>
      </c>
      <c r="O20" s="29" t="s">
        <v>1260</v>
      </c>
      <c r="P20" s="29">
        <v>2095.25707381067</v>
      </c>
      <c r="Q20" s="29"/>
      <c r="R20" s="29"/>
      <c r="S20" s="29">
        <v>1996.40942909652</v>
      </c>
    </row>
    <row r="21" spans="1:19" s="2" customFormat="1" ht="12.75">
      <c r="A21" s="59">
        <v>1965</v>
      </c>
      <c r="B21" s="29" t="s">
        <v>1261</v>
      </c>
      <c r="C21" s="29" t="s">
        <v>1262</v>
      </c>
      <c r="D21" s="29" t="s">
        <v>1263</v>
      </c>
      <c r="E21" s="29" t="s">
        <v>1264</v>
      </c>
      <c r="F21" s="29">
        <v>2003.96643347733</v>
      </c>
      <c r="G21" s="29" t="s">
        <v>1265</v>
      </c>
      <c r="H21" s="29" t="s">
        <v>1266</v>
      </c>
      <c r="I21" s="29" t="s">
        <v>1267</v>
      </c>
      <c r="J21" s="29">
        <v>1877.48755760369</v>
      </c>
      <c r="K21" s="29" t="s">
        <v>1268</v>
      </c>
      <c r="L21" s="29" t="s">
        <v>1269</v>
      </c>
      <c r="M21" s="29" t="s">
        <v>1270</v>
      </c>
      <c r="N21" s="29" t="s">
        <v>1271</v>
      </c>
      <c r="O21" s="29" t="s">
        <v>1272</v>
      </c>
      <c r="P21" s="29">
        <v>2066.17288308818</v>
      </c>
      <c r="Q21" s="29"/>
      <c r="R21" s="29"/>
      <c r="S21" s="29">
        <v>2008.57995865181</v>
      </c>
    </row>
    <row r="22" spans="1:19" s="2" customFormat="1" ht="12.75">
      <c r="A22" s="59">
        <v>1966</v>
      </c>
      <c r="B22" s="29" t="s">
        <v>1273</v>
      </c>
      <c r="C22" s="29" t="s">
        <v>1274</v>
      </c>
      <c r="D22" s="29" t="s">
        <v>1275</v>
      </c>
      <c r="E22" s="29" t="s">
        <v>1276</v>
      </c>
      <c r="F22" s="29">
        <v>2002.27365127691</v>
      </c>
      <c r="G22" s="29" t="s">
        <v>1277</v>
      </c>
      <c r="H22" s="29" t="s">
        <v>1278</v>
      </c>
      <c r="I22" s="29" t="s">
        <v>1279</v>
      </c>
      <c r="J22" s="29">
        <v>1895.63634792627</v>
      </c>
      <c r="K22" s="29" t="s">
        <v>1280</v>
      </c>
      <c r="L22" s="29" t="s">
        <v>1281</v>
      </c>
      <c r="M22" s="29" t="s">
        <v>1282</v>
      </c>
      <c r="N22" s="29" t="s">
        <v>1283</v>
      </c>
      <c r="O22" s="29" t="s">
        <v>1284</v>
      </c>
      <c r="P22" s="29">
        <v>2035.95970448444</v>
      </c>
      <c r="Q22" s="29"/>
      <c r="R22" s="29"/>
      <c r="S22" s="29">
        <v>2007.59934197053</v>
      </c>
    </row>
    <row r="23" spans="1:19" s="2" customFormat="1" ht="12.75">
      <c r="A23" s="59">
        <v>1967</v>
      </c>
      <c r="B23" s="29" t="s">
        <v>1285</v>
      </c>
      <c r="C23" s="29" t="s">
        <v>1286</v>
      </c>
      <c r="D23" s="29" t="s">
        <v>1287</v>
      </c>
      <c r="E23" s="29" t="s">
        <v>1288</v>
      </c>
      <c r="F23" s="29">
        <v>1988.69248841126</v>
      </c>
      <c r="G23" s="29" t="s">
        <v>1289</v>
      </c>
      <c r="H23" s="29" t="s">
        <v>1290</v>
      </c>
      <c r="I23" s="29" t="s">
        <v>1291</v>
      </c>
      <c r="J23" s="29">
        <v>1917.9142281106</v>
      </c>
      <c r="K23" s="29" t="s">
        <v>1292</v>
      </c>
      <c r="L23" s="29" t="s">
        <v>1293</v>
      </c>
      <c r="M23" s="29" t="s">
        <v>1294</v>
      </c>
      <c r="N23" s="29" t="s">
        <v>1295</v>
      </c>
      <c r="O23" s="29" t="s">
        <v>1296</v>
      </c>
      <c r="P23" s="29">
        <v>2018.3951612882</v>
      </c>
      <c r="Q23" s="29"/>
      <c r="R23" s="29"/>
      <c r="S23" s="29">
        <v>1996</v>
      </c>
    </row>
    <row r="24" spans="1:19" s="2" customFormat="1" ht="12.75">
      <c r="A24" s="59">
        <v>1968</v>
      </c>
      <c r="B24" s="29" t="s">
        <v>1297</v>
      </c>
      <c r="C24" s="29" t="s">
        <v>1298</v>
      </c>
      <c r="D24" s="29" t="s">
        <v>1299</v>
      </c>
      <c r="E24" s="29" t="s">
        <v>1300</v>
      </c>
      <c r="F24" s="29">
        <v>1976.08768660178</v>
      </c>
      <c r="G24" s="29" t="s">
        <v>1301</v>
      </c>
      <c r="H24" s="29" t="s">
        <v>1302</v>
      </c>
      <c r="I24" s="29" t="s">
        <v>1303</v>
      </c>
      <c r="J24" s="29">
        <v>1912.34475806452</v>
      </c>
      <c r="K24" s="29" t="s">
        <v>1304</v>
      </c>
      <c r="L24" s="29" t="s">
        <v>1305</v>
      </c>
      <c r="M24" s="29" t="s">
        <v>1306</v>
      </c>
      <c r="N24" s="29" t="s">
        <v>1307</v>
      </c>
      <c r="O24" s="29" t="s">
        <v>1308</v>
      </c>
      <c r="P24" s="29">
        <v>2009.67976548943</v>
      </c>
      <c r="Q24" s="29"/>
      <c r="R24" s="29"/>
      <c r="S24" s="29">
        <v>1991</v>
      </c>
    </row>
    <row r="25" spans="1:19" s="2" customFormat="1" ht="12.75">
      <c r="A25" s="59">
        <v>1969</v>
      </c>
      <c r="B25" s="29" t="s">
        <v>1309</v>
      </c>
      <c r="C25" s="29" t="s">
        <v>1310</v>
      </c>
      <c r="D25" s="29" t="s">
        <v>1311</v>
      </c>
      <c r="E25" s="29" t="s">
        <v>1312</v>
      </c>
      <c r="F25" s="29">
        <v>1945.6774065683</v>
      </c>
      <c r="G25" s="29" t="s">
        <v>1313</v>
      </c>
      <c r="H25" s="29" t="s">
        <v>1314</v>
      </c>
      <c r="I25" s="29" t="s">
        <v>1315</v>
      </c>
      <c r="J25" s="29">
        <v>1911.3845046083</v>
      </c>
      <c r="K25" s="29" t="s">
        <v>1316</v>
      </c>
      <c r="L25" s="29">
        <v>1795.32537960954</v>
      </c>
      <c r="M25" s="29" t="s">
        <v>1317</v>
      </c>
      <c r="N25" s="29" t="s">
        <v>1318</v>
      </c>
      <c r="O25" s="29" t="s">
        <v>1319</v>
      </c>
      <c r="P25" s="29">
        <v>2005.79151510665</v>
      </c>
      <c r="Q25" s="29"/>
      <c r="R25" s="29"/>
      <c r="S25" s="29">
        <v>1987</v>
      </c>
    </row>
    <row r="26" spans="1:19" s="2" customFormat="1" ht="12.75">
      <c r="A26" s="59">
        <v>1970</v>
      </c>
      <c r="B26" s="29" t="s">
        <v>1320</v>
      </c>
      <c r="C26" s="29" t="s">
        <v>1321</v>
      </c>
      <c r="D26" s="29" t="s">
        <v>1322</v>
      </c>
      <c r="E26" s="29" t="s">
        <v>1323</v>
      </c>
      <c r="F26" s="29">
        <v>1905.93348811803</v>
      </c>
      <c r="G26" s="29" t="s">
        <v>1324</v>
      </c>
      <c r="H26" s="29" t="s">
        <v>1325</v>
      </c>
      <c r="I26" s="29" t="s">
        <v>1326</v>
      </c>
      <c r="J26" s="29">
        <v>1890.5470046083</v>
      </c>
      <c r="K26" s="29" t="s">
        <v>1327</v>
      </c>
      <c r="L26" s="29">
        <v>1773.61171366594</v>
      </c>
      <c r="M26" s="29" t="s">
        <v>1328</v>
      </c>
      <c r="N26" s="29" t="s">
        <v>1329</v>
      </c>
      <c r="O26" s="29" t="s">
        <v>1330</v>
      </c>
      <c r="P26" s="29">
        <v>1967.1938857055</v>
      </c>
      <c r="Q26" s="29"/>
      <c r="R26" s="29"/>
      <c r="S26" s="29">
        <v>1933</v>
      </c>
    </row>
    <row r="27" spans="1:19" s="2" customFormat="1" ht="12.75">
      <c r="A27" s="59">
        <v>1971</v>
      </c>
      <c r="B27" s="29" t="s">
        <v>1331</v>
      </c>
      <c r="C27" s="29" t="s">
        <v>1332</v>
      </c>
      <c r="D27" s="29" t="s">
        <v>1333</v>
      </c>
      <c r="E27" s="29" t="s">
        <v>1334</v>
      </c>
      <c r="F27" s="29">
        <v>1888.62945519619</v>
      </c>
      <c r="G27" s="29" t="s">
        <v>1335</v>
      </c>
      <c r="H27" s="29" t="s">
        <v>1336</v>
      </c>
      <c r="I27" s="29" t="s">
        <v>1337</v>
      </c>
      <c r="J27" s="29">
        <v>1842.53433179724</v>
      </c>
      <c r="K27" s="29" t="s">
        <v>1338</v>
      </c>
      <c r="L27" s="29">
        <v>1750.91106290672</v>
      </c>
      <c r="M27" s="29" t="s">
        <v>1339</v>
      </c>
      <c r="N27" s="29" t="s">
        <v>1340</v>
      </c>
      <c r="O27" s="29" t="s">
        <v>1341</v>
      </c>
      <c r="P27" s="29">
        <v>1928.87198601633</v>
      </c>
      <c r="Q27" s="29"/>
      <c r="R27" s="29"/>
      <c r="S27" s="29">
        <v>1905</v>
      </c>
    </row>
    <row r="28" spans="1:19" s="2" customFormat="1" ht="12.75">
      <c r="A28" s="59">
        <v>1972</v>
      </c>
      <c r="B28" s="29" t="s">
        <v>1342</v>
      </c>
      <c r="C28" s="29" t="s">
        <v>1343</v>
      </c>
      <c r="D28" s="29" t="s">
        <v>1344</v>
      </c>
      <c r="E28" s="29" t="s">
        <v>1345</v>
      </c>
      <c r="F28" s="29">
        <v>1876.60398586785</v>
      </c>
      <c r="G28" s="29" t="s">
        <v>1346</v>
      </c>
      <c r="H28" s="29" t="s">
        <v>1347</v>
      </c>
      <c r="I28" s="29" t="s">
        <v>1348</v>
      </c>
      <c r="J28" s="29">
        <v>1824.76964285714</v>
      </c>
      <c r="K28" s="29" t="s">
        <v>1349</v>
      </c>
      <c r="L28" s="29">
        <v>1732.15835140998</v>
      </c>
      <c r="M28" s="29" t="s">
        <v>1350</v>
      </c>
      <c r="N28" s="29" t="s">
        <v>1351</v>
      </c>
      <c r="O28" s="29" t="s">
        <v>1352</v>
      </c>
      <c r="P28" s="29">
        <v>1911.17223136296</v>
      </c>
      <c r="Q28" s="29"/>
      <c r="R28" s="29"/>
      <c r="S28" s="29">
        <v>1890</v>
      </c>
    </row>
    <row r="29" spans="1:19" s="2" customFormat="1" ht="12.75">
      <c r="A29" s="59">
        <v>1973</v>
      </c>
      <c r="B29" s="29">
        <v>1889.41543316616</v>
      </c>
      <c r="C29" s="29">
        <v>1971.37777777778</v>
      </c>
      <c r="D29" s="29">
        <v>1580.22049131216</v>
      </c>
      <c r="E29" s="29">
        <v>1707</v>
      </c>
      <c r="F29" s="29">
        <v>1849.39196689541</v>
      </c>
      <c r="G29" s="29" t="s">
        <v>1353</v>
      </c>
      <c r="H29" s="29">
        <v>2111.03900160689</v>
      </c>
      <c r="I29" s="29">
        <v>2176.74833317667</v>
      </c>
      <c r="J29" s="29">
        <v>1809.59763824885</v>
      </c>
      <c r="K29" s="29">
        <v>1872</v>
      </c>
      <c r="L29" s="29">
        <v>1709.45770065076</v>
      </c>
      <c r="M29" s="29">
        <v>2008.41176470588</v>
      </c>
      <c r="N29" s="29">
        <v>2005.05516153315</v>
      </c>
      <c r="O29" s="29">
        <v>1641.41375849763</v>
      </c>
      <c r="P29" s="29">
        <v>1919.16218121904</v>
      </c>
      <c r="Q29" s="29"/>
      <c r="R29" s="29"/>
      <c r="S29" s="29">
        <v>1881.66470899837</v>
      </c>
    </row>
    <row r="30" spans="1:19" s="2" customFormat="1" ht="12.75">
      <c r="A30" s="59">
        <v>1974</v>
      </c>
      <c r="B30" s="29" t="s">
        <v>1354</v>
      </c>
      <c r="C30" s="29" t="s">
        <v>1355</v>
      </c>
      <c r="D30" s="29" t="s">
        <v>1356</v>
      </c>
      <c r="E30" s="29" t="s">
        <v>1357</v>
      </c>
      <c r="F30" s="29">
        <v>1820.4532276998</v>
      </c>
      <c r="G30" s="29" t="s">
        <v>1358</v>
      </c>
      <c r="H30" s="29" t="s">
        <v>1359</v>
      </c>
      <c r="I30" s="29" t="s">
        <v>1360</v>
      </c>
      <c r="J30" s="29">
        <v>1780.88605990783</v>
      </c>
      <c r="K30" s="29" t="s">
        <v>1361</v>
      </c>
      <c r="L30" s="29">
        <v>1665.04338394794</v>
      </c>
      <c r="M30" s="29" t="s">
        <v>1362</v>
      </c>
      <c r="N30" s="29" t="s">
        <v>1363</v>
      </c>
      <c r="O30" s="29" t="s">
        <v>1364</v>
      </c>
      <c r="P30" s="29">
        <v>1876.67324484634</v>
      </c>
      <c r="Q30" s="29"/>
      <c r="R30" s="29"/>
      <c r="S30" s="29">
        <v>1853.06445235271</v>
      </c>
    </row>
    <row r="31" spans="1:19" s="2" customFormat="1" ht="12.75">
      <c r="A31" s="59">
        <v>1975</v>
      </c>
      <c r="B31" s="29" t="s">
        <v>1365</v>
      </c>
      <c r="C31" s="29" t="s">
        <v>1366</v>
      </c>
      <c r="D31" s="29" t="s">
        <v>1367</v>
      </c>
      <c r="E31" s="29" t="s">
        <v>1368</v>
      </c>
      <c r="F31" s="29">
        <v>1781.54666715652</v>
      </c>
      <c r="G31" s="29" t="s">
        <v>1369</v>
      </c>
      <c r="H31" s="29" t="s">
        <v>1370</v>
      </c>
      <c r="I31" s="29" t="s">
        <v>1371</v>
      </c>
      <c r="J31" s="29">
        <v>1767.34648617512</v>
      </c>
      <c r="K31" s="29" t="s">
        <v>1372</v>
      </c>
      <c r="L31" s="29">
        <v>1631.48590021692</v>
      </c>
      <c r="M31" s="29" t="s">
        <v>1373</v>
      </c>
      <c r="N31" s="29" t="s">
        <v>1374</v>
      </c>
      <c r="O31" s="29" t="s">
        <v>1375</v>
      </c>
      <c r="P31" s="29">
        <v>1835.57428973282</v>
      </c>
      <c r="Q31" s="29"/>
      <c r="R31" s="29"/>
      <c r="S31" s="29">
        <v>1856.3124665098</v>
      </c>
    </row>
    <row r="32" spans="1:19" s="2" customFormat="1" ht="12.75">
      <c r="A32" s="59">
        <v>1976</v>
      </c>
      <c r="B32" s="29" t="s">
        <v>1376</v>
      </c>
      <c r="C32" s="29" t="s">
        <v>1377</v>
      </c>
      <c r="D32" s="29" t="s">
        <v>1378</v>
      </c>
      <c r="E32" s="29" t="s">
        <v>1379</v>
      </c>
      <c r="F32" s="29">
        <v>1742.44070108668</v>
      </c>
      <c r="G32" s="29" t="s">
        <v>1380</v>
      </c>
      <c r="H32" s="29" t="s">
        <v>1381</v>
      </c>
      <c r="I32" s="29" t="s">
        <v>1382</v>
      </c>
      <c r="J32" s="29">
        <v>1765.23392857143</v>
      </c>
      <c r="K32" s="29" t="s">
        <v>1383</v>
      </c>
      <c r="L32" s="29">
        <v>1612.73318872017</v>
      </c>
      <c r="M32" s="29" t="s">
        <v>1384</v>
      </c>
      <c r="N32" s="29" t="s">
        <v>1385</v>
      </c>
      <c r="O32" s="29" t="s">
        <v>1386</v>
      </c>
      <c r="P32" s="29">
        <v>1828.0502363614</v>
      </c>
      <c r="Q32" s="29"/>
      <c r="R32" s="29"/>
      <c r="S32" s="29">
        <v>1845.67108346854</v>
      </c>
    </row>
    <row r="33" spans="1:19" s="2" customFormat="1" ht="12.75">
      <c r="A33" s="59">
        <v>1977</v>
      </c>
      <c r="B33" s="29" t="s">
        <v>1387</v>
      </c>
      <c r="C33" s="29" t="s">
        <v>1388</v>
      </c>
      <c r="D33" s="29" t="s">
        <v>1389</v>
      </c>
      <c r="E33" s="29" t="s">
        <v>1390</v>
      </c>
      <c r="F33" s="29">
        <v>1725.57161753</v>
      </c>
      <c r="G33" s="29" t="s">
        <v>1391</v>
      </c>
      <c r="H33" s="29" t="s">
        <v>1392</v>
      </c>
      <c r="I33" s="29" t="s">
        <v>1393</v>
      </c>
      <c r="J33" s="29">
        <v>1732.87338709677</v>
      </c>
      <c r="K33" s="29" t="s">
        <v>1394</v>
      </c>
      <c r="L33" s="29">
        <v>1604.83731019523</v>
      </c>
      <c r="M33" s="29" t="s">
        <v>1395</v>
      </c>
      <c r="N33" s="29" t="s">
        <v>1396</v>
      </c>
      <c r="O33" s="29" t="s">
        <v>1397</v>
      </c>
      <c r="P33" s="29">
        <v>1821.75652352903</v>
      </c>
      <c r="Q33" s="29"/>
      <c r="R33" s="29"/>
      <c r="S33" s="29">
        <v>1843.33329710814</v>
      </c>
    </row>
    <row r="34" spans="1:19" s="2" customFormat="1" ht="12.75">
      <c r="A34" s="59">
        <v>1978</v>
      </c>
      <c r="B34" s="29" t="s">
        <v>1398</v>
      </c>
      <c r="C34" s="29" t="s">
        <v>1399</v>
      </c>
      <c r="D34" s="29" t="s">
        <v>1400</v>
      </c>
      <c r="E34" s="29" t="s">
        <v>1401</v>
      </c>
      <c r="F34" s="29">
        <v>1711.08585796185</v>
      </c>
      <c r="G34" s="29" t="s">
        <v>1402</v>
      </c>
      <c r="H34" s="29" t="s">
        <v>1403</v>
      </c>
      <c r="I34" s="29" t="s">
        <v>1404</v>
      </c>
      <c r="J34" s="29">
        <v>1723.27085253456</v>
      </c>
      <c r="K34" s="29" t="s">
        <v>1405</v>
      </c>
      <c r="L34" s="29">
        <v>1592.99349240781</v>
      </c>
      <c r="M34" s="29" t="s">
        <v>1406</v>
      </c>
      <c r="N34" s="29" t="s">
        <v>1407</v>
      </c>
      <c r="O34" s="29" t="s">
        <v>1408</v>
      </c>
      <c r="P34" s="29">
        <v>1811.58056080867</v>
      </c>
      <c r="Q34" s="29"/>
      <c r="R34" s="29"/>
      <c r="S34" s="29">
        <v>1848.13843078461</v>
      </c>
    </row>
    <row r="35" spans="1:19" s="2" customFormat="1" ht="12.75">
      <c r="A35" s="59">
        <v>1979</v>
      </c>
      <c r="B35" s="29">
        <v>1764.02115807414</v>
      </c>
      <c r="C35" s="29">
        <v>1839.74197530864</v>
      </c>
      <c r="D35" s="29">
        <v>1561.17076093469</v>
      </c>
      <c r="E35" s="29">
        <v>1790</v>
      </c>
      <c r="F35" s="29">
        <v>1703.79405800052</v>
      </c>
      <c r="G35" s="29" t="s">
        <v>1409</v>
      </c>
      <c r="H35" s="29">
        <v>2012.85067412677</v>
      </c>
      <c r="I35" s="29">
        <v>2064.59770750851</v>
      </c>
      <c r="J35" s="29">
        <v>1717.22125576037</v>
      </c>
      <c r="K35" s="29">
        <v>1747</v>
      </c>
      <c r="L35" s="29">
        <v>1578.18872017354</v>
      </c>
      <c r="M35" s="29">
        <v>1939.09303909639</v>
      </c>
      <c r="N35" s="29">
        <v>1931.81228315351</v>
      </c>
      <c r="O35" s="29">
        <v>1516.0352409803</v>
      </c>
      <c r="P35" s="29">
        <v>1779.4481609767</v>
      </c>
      <c r="Q35" s="29"/>
      <c r="R35" s="29"/>
      <c r="S35" s="29">
        <v>1845.18942766939</v>
      </c>
    </row>
    <row r="36" spans="1:19" s="2" customFormat="1" ht="12.75">
      <c r="A36" s="59">
        <v>1980</v>
      </c>
      <c r="B36" s="29">
        <v>1755.23538181947</v>
      </c>
      <c r="C36" s="29">
        <v>1804.82494794632</v>
      </c>
      <c r="D36" s="29">
        <v>1581.71882035021</v>
      </c>
      <c r="E36" s="29">
        <v>1756.27893871801</v>
      </c>
      <c r="F36" s="29">
        <v>1696.45070508901</v>
      </c>
      <c r="G36" s="29" t="s">
        <v>1410</v>
      </c>
      <c r="H36" s="29">
        <v>2005.34614096363</v>
      </c>
      <c r="I36" s="29">
        <v>2024.54792897923</v>
      </c>
      <c r="J36" s="29">
        <v>1723.75160138314</v>
      </c>
      <c r="K36" s="29">
        <v>1730.59589281164</v>
      </c>
      <c r="L36" s="29">
        <v>1569.30585683297</v>
      </c>
      <c r="M36" s="29">
        <v>1927.77478642433</v>
      </c>
      <c r="N36" s="29">
        <v>2003.4</v>
      </c>
      <c r="O36" s="29">
        <v>1503.08726991891</v>
      </c>
      <c r="P36" s="29">
        <v>1758.48591995723</v>
      </c>
      <c r="Q36" s="29"/>
      <c r="R36" s="29"/>
      <c r="S36" s="29">
        <v>1831.43510266558</v>
      </c>
    </row>
    <row r="37" spans="1:19" s="2" customFormat="1" ht="12.75">
      <c r="A37" s="59">
        <v>1981</v>
      </c>
      <c r="B37" s="29">
        <v>1746.49336346648</v>
      </c>
      <c r="C37" s="29">
        <v>1770.57062155846</v>
      </c>
      <c r="D37" s="29">
        <v>1602.53733240058</v>
      </c>
      <c r="E37" s="29">
        <v>1742.00798309462</v>
      </c>
      <c r="F37" s="29">
        <v>1672.3368885264</v>
      </c>
      <c r="G37" s="29" t="s">
        <v>1411</v>
      </c>
      <c r="H37" s="29">
        <v>1997.86958703349</v>
      </c>
      <c r="I37" s="29">
        <v>1985.27504986935</v>
      </c>
      <c r="J37" s="29">
        <v>1717.10622980557</v>
      </c>
      <c r="K37" s="29">
        <v>1714.3458180976</v>
      </c>
      <c r="L37" s="29">
        <v>1553.51409978308</v>
      </c>
      <c r="M37" s="29">
        <v>1916.5225970308</v>
      </c>
      <c r="N37" s="29">
        <v>1967.7</v>
      </c>
      <c r="O37" s="29">
        <v>1494.73098210838</v>
      </c>
      <c r="P37" s="29">
        <v>1740.28196443409</v>
      </c>
      <c r="Q37" s="29"/>
      <c r="R37" s="29"/>
      <c r="S37" s="29">
        <v>1815.23352291403</v>
      </c>
    </row>
    <row r="38" spans="1:19" s="2" customFormat="1" ht="12.75">
      <c r="A38" s="59">
        <v>1982</v>
      </c>
      <c r="B38" s="29">
        <v>1737.79488507723</v>
      </c>
      <c r="C38" s="29">
        <v>1736.96641853999</v>
      </c>
      <c r="D38" s="29">
        <v>1623.62985677123</v>
      </c>
      <c r="E38" s="29">
        <v>1722.02864522188</v>
      </c>
      <c r="F38" s="29">
        <v>1598.28564128637</v>
      </c>
      <c r="G38" s="29" t="s">
        <v>1412</v>
      </c>
      <c r="H38" s="29">
        <v>1990.42090802107</v>
      </c>
      <c r="I38" s="29">
        <v>1946.76399961592</v>
      </c>
      <c r="J38" s="29">
        <v>1710.26823876197</v>
      </c>
      <c r="K38" s="29">
        <v>1698.2483295126</v>
      </c>
      <c r="L38" s="29">
        <v>1536.73535791757</v>
      </c>
      <c r="M38" s="29">
        <v>1905.3360853124</v>
      </c>
      <c r="N38" s="29">
        <v>1945.7</v>
      </c>
      <c r="O38" s="29">
        <v>1508.30994980049</v>
      </c>
      <c r="P38" s="29">
        <v>1728.44309949386</v>
      </c>
      <c r="Q38" s="29"/>
      <c r="R38" s="29"/>
      <c r="S38" s="29">
        <v>1799.98191427366</v>
      </c>
    </row>
    <row r="39" spans="1:19" s="2" customFormat="1" ht="12.75">
      <c r="A39" s="59">
        <v>1983</v>
      </c>
      <c r="B39" s="29">
        <v>1729.13972979924</v>
      </c>
      <c r="C39" s="29">
        <v>1704</v>
      </c>
      <c r="D39" s="29">
        <v>1645</v>
      </c>
      <c r="E39" s="29">
        <v>1721.07724818032</v>
      </c>
      <c r="F39" s="29">
        <v>1587.12827469537</v>
      </c>
      <c r="G39" s="29" t="s">
        <v>1413</v>
      </c>
      <c r="H39" s="29">
        <v>1983</v>
      </c>
      <c r="I39" s="29">
        <v>1909</v>
      </c>
      <c r="J39" s="29">
        <v>1699</v>
      </c>
      <c r="K39" s="29">
        <v>1682.30199429234</v>
      </c>
      <c r="L39" s="29">
        <v>1511.0737527115</v>
      </c>
      <c r="M39" s="29">
        <v>1894.21486791645</v>
      </c>
      <c r="N39" s="29">
        <v>1912.3</v>
      </c>
      <c r="O39" s="29">
        <v>1517.71077358733</v>
      </c>
      <c r="P39" s="29">
        <v>1732.55061860092</v>
      </c>
      <c r="Q39" s="29"/>
      <c r="R39" s="29"/>
      <c r="S39" s="29">
        <v>1807.64424698019</v>
      </c>
    </row>
    <row r="40" spans="1:19" s="2" customFormat="1" ht="12.75">
      <c r="A40" s="59">
        <v>1984</v>
      </c>
      <c r="B40" s="29">
        <v>1720.52768186005</v>
      </c>
      <c r="C40" s="29">
        <v>1724</v>
      </c>
      <c r="D40" s="29">
        <v>1536</v>
      </c>
      <c r="E40" s="29">
        <v>1722.02864522188</v>
      </c>
      <c r="F40" s="29">
        <v>1588.13306238521</v>
      </c>
      <c r="G40" s="29" t="s">
        <v>1414</v>
      </c>
      <c r="H40" s="29">
        <v>1917</v>
      </c>
      <c r="I40" s="29">
        <v>1901</v>
      </c>
      <c r="J40" s="29">
        <v>1650</v>
      </c>
      <c r="K40" s="29">
        <v>1666.50539312602</v>
      </c>
      <c r="L40" s="29">
        <v>1487.38611713666</v>
      </c>
      <c r="M40" s="29">
        <v>1883.15856372784</v>
      </c>
      <c r="N40" s="29">
        <v>1865.4</v>
      </c>
      <c r="O40" s="29">
        <v>1519.79984553997</v>
      </c>
      <c r="P40" s="29">
        <v>1729.7525090687</v>
      </c>
      <c r="Q40" s="29"/>
      <c r="R40" s="29"/>
      <c r="S40" s="29">
        <v>1822.1132327032</v>
      </c>
    </row>
    <row r="41" spans="1:19" s="2" customFormat="1" ht="12.75">
      <c r="A41" s="59">
        <v>1985</v>
      </c>
      <c r="B41" s="29">
        <v>1711.95852656188</v>
      </c>
      <c r="C41" s="29">
        <v>1731</v>
      </c>
      <c r="D41" s="29">
        <v>1553</v>
      </c>
      <c r="E41" s="29">
        <v>1716.32026297253</v>
      </c>
      <c r="F41" s="29">
        <v>1568.14755555664</v>
      </c>
      <c r="G41" s="29" t="s">
        <v>1415</v>
      </c>
      <c r="H41" s="29">
        <v>1945</v>
      </c>
      <c r="I41" s="29">
        <v>1905</v>
      </c>
      <c r="J41" s="29">
        <v>1665</v>
      </c>
      <c r="K41" s="29">
        <v>1650.85712002996</v>
      </c>
      <c r="L41" s="29">
        <v>1468.63340563991</v>
      </c>
      <c r="M41" s="29">
        <v>1872.166793856</v>
      </c>
      <c r="N41" s="29">
        <v>1855</v>
      </c>
      <c r="O41" s="29">
        <v>1523.97798944523</v>
      </c>
      <c r="P41" s="29">
        <v>1732.83035745463</v>
      </c>
      <c r="Q41" s="29"/>
      <c r="R41" s="29"/>
      <c r="S41" s="29">
        <v>1824.83434437704</v>
      </c>
    </row>
    <row r="42" spans="1:19" s="2" customFormat="1" ht="12.75">
      <c r="A42" s="59">
        <v>1986</v>
      </c>
      <c r="B42" s="29">
        <v>1703.43205027626</v>
      </c>
      <c r="C42" s="29">
        <v>1717</v>
      </c>
      <c r="D42" s="29">
        <v>1534</v>
      </c>
      <c r="E42" s="29">
        <v>1690.63254285043</v>
      </c>
      <c r="F42" s="29">
        <v>1560.76466070072</v>
      </c>
      <c r="G42" s="29" t="s">
        <v>1416</v>
      </c>
      <c r="H42" s="29">
        <v>1929</v>
      </c>
      <c r="I42" s="29">
        <v>1936</v>
      </c>
      <c r="J42" s="29">
        <v>1663</v>
      </c>
      <c r="K42" s="29">
        <v>1635.35578222249</v>
      </c>
      <c r="L42" s="29">
        <v>1451.8546637744</v>
      </c>
      <c r="M42" s="29">
        <v>1861.23918162189</v>
      </c>
      <c r="N42" s="29">
        <v>1847.4</v>
      </c>
      <c r="O42" s="29">
        <v>1521.68001029734</v>
      </c>
      <c r="P42" s="29">
        <v>1721.74056469182</v>
      </c>
      <c r="Q42" s="29"/>
      <c r="R42" s="29"/>
      <c r="S42" s="29">
        <v>1803.28841117914</v>
      </c>
    </row>
    <row r="43" spans="1:19" s="2" customFormat="1" ht="12.75">
      <c r="A43" s="59">
        <v>1987</v>
      </c>
      <c r="B43" s="29">
        <v>1694.9480404387</v>
      </c>
      <c r="C43" s="29">
        <v>1706</v>
      </c>
      <c r="D43" s="29">
        <v>1514</v>
      </c>
      <c r="E43" s="29">
        <v>1714.41746888941</v>
      </c>
      <c r="F43" s="29">
        <v>1564.49466824791</v>
      </c>
      <c r="G43" s="29" t="s">
        <v>1417</v>
      </c>
      <c r="H43" s="29">
        <v>1889</v>
      </c>
      <c r="I43" s="29">
        <v>1924</v>
      </c>
      <c r="J43" s="29">
        <v>1658</v>
      </c>
      <c r="K43" s="29">
        <v>1620</v>
      </c>
      <c r="L43" s="29">
        <v>1440.9978308026</v>
      </c>
      <c r="M43" s="29">
        <v>1850.37535254509</v>
      </c>
      <c r="N43" s="29">
        <v>1838.3</v>
      </c>
      <c r="O43" s="29">
        <v>1531.70755566997</v>
      </c>
      <c r="P43" s="29">
        <v>1723.48217036624</v>
      </c>
      <c r="Q43" s="29"/>
      <c r="R43" s="29"/>
      <c r="S43" s="29">
        <v>1805.11383849164</v>
      </c>
    </row>
    <row r="44" spans="1:19" s="2" customFormat="1" ht="12.75">
      <c r="A44" s="59">
        <v>1988</v>
      </c>
      <c r="B44" s="29">
        <v>1690.89053983266</v>
      </c>
      <c r="C44" s="29">
        <v>1700</v>
      </c>
      <c r="D44" s="29">
        <v>1531</v>
      </c>
      <c r="E44" s="29">
        <v>1735.34820380371</v>
      </c>
      <c r="F44" s="29">
        <v>1572.49783486946</v>
      </c>
      <c r="G44" s="29" t="s">
        <v>1418</v>
      </c>
      <c r="H44" s="29">
        <v>1882</v>
      </c>
      <c r="I44" s="29">
        <v>1921</v>
      </c>
      <c r="J44" s="29">
        <v>1675</v>
      </c>
      <c r="K44" s="29">
        <v>1625.97791394409</v>
      </c>
      <c r="L44" s="29">
        <v>1431.12798264642</v>
      </c>
      <c r="M44" s="29">
        <v>1860.85741051795</v>
      </c>
      <c r="N44" s="29">
        <v>1834.7</v>
      </c>
      <c r="O44" s="29">
        <v>1551.13592482945</v>
      </c>
      <c r="P44" s="29">
        <v>1729.82427816866</v>
      </c>
      <c r="Q44" s="29"/>
      <c r="R44" s="29"/>
      <c r="S44" s="29">
        <v>1825.21223296917</v>
      </c>
    </row>
    <row r="45" spans="1:19" s="2" customFormat="1" ht="12.75">
      <c r="A45" s="59">
        <v>1989</v>
      </c>
      <c r="B45" s="29">
        <v>1686.84275239231</v>
      </c>
      <c r="C45" s="29">
        <v>1688</v>
      </c>
      <c r="D45" s="29">
        <v>1508</v>
      </c>
      <c r="E45" s="29">
        <v>1714.51260859357</v>
      </c>
      <c r="F45" s="29">
        <v>1565.71752630802</v>
      </c>
      <c r="G45" s="29">
        <v>1597.60365613277</v>
      </c>
      <c r="H45" s="29">
        <v>1913</v>
      </c>
      <c r="I45" s="29">
        <v>1929</v>
      </c>
      <c r="J45" s="29">
        <v>1672</v>
      </c>
      <c r="K45" s="29">
        <v>1631.9778868111</v>
      </c>
      <c r="L45" s="29">
        <v>1421.25813449024</v>
      </c>
      <c r="M45" s="29">
        <v>1871.39884754554</v>
      </c>
      <c r="N45" s="29">
        <v>1822.2</v>
      </c>
      <c r="O45" s="29">
        <v>1549.9869352555</v>
      </c>
      <c r="P45" s="29">
        <v>1715.28957663476</v>
      </c>
      <c r="Q45" s="29"/>
      <c r="R45" s="29"/>
      <c r="S45" s="29">
        <v>1829.39612414992</v>
      </c>
    </row>
    <row r="46" spans="1:19" s="2" customFormat="1" ht="12.75">
      <c r="A46" s="59">
        <v>1990</v>
      </c>
      <c r="B46" s="29">
        <v>1682.80465486551</v>
      </c>
      <c r="C46" s="29">
        <v>1699</v>
      </c>
      <c r="D46" s="29">
        <v>1492</v>
      </c>
      <c r="E46" s="29">
        <v>1677.31298426861</v>
      </c>
      <c r="F46" s="29">
        <v>1558.07613804334</v>
      </c>
      <c r="G46" s="29">
        <v>1597.60365613277</v>
      </c>
      <c r="H46" s="29">
        <v>1912</v>
      </c>
      <c r="I46" s="29">
        <v>1922</v>
      </c>
      <c r="J46" s="29">
        <v>1674</v>
      </c>
      <c r="K46" s="29">
        <v>1638</v>
      </c>
      <c r="L46" s="29">
        <v>1414.34924078091</v>
      </c>
      <c r="M46" s="29">
        <v>1882</v>
      </c>
      <c r="N46" s="29">
        <v>1823.9</v>
      </c>
      <c r="O46" s="29">
        <v>1546.3310593384</v>
      </c>
      <c r="P46" s="29">
        <v>1698.04777224897</v>
      </c>
      <c r="Q46" s="29">
        <f>SUMPRODUCT(B46:P46,population_oecd!B46:P46)/SUM(population_oecd!B46:P46)</f>
        <v>1658.6173825004025</v>
      </c>
      <c r="R46" s="29">
        <f>(SUMPRODUCT(B46:P46,population_sec!B46:P46)+SUMPRODUCT(hours_empl_ceec!B21:I21,population_sec!B46:I46)+SUMPRODUCT(hours_empl_sec!B46:C46,population_sec!B46:C46))/(SUM(population_sec!B46:P46)+SUM(population_sec!B46:I46)+SUM(population_sec!B46:C46))</f>
        <v>1724.3759265115382</v>
      </c>
      <c r="S46" s="29">
        <v>1818.96239677422</v>
      </c>
    </row>
    <row r="47" spans="1:19" s="2" customFormat="1" ht="12.75">
      <c r="A47" s="59">
        <v>1991</v>
      </c>
      <c r="B47" s="29">
        <v>1678.77622405579</v>
      </c>
      <c r="C47" s="29">
        <v>1666</v>
      </c>
      <c r="D47" s="29">
        <v>1484</v>
      </c>
      <c r="E47" s="29">
        <v>1656.00169053768</v>
      </c>
      <c r="F47" s="29">
        <v>1557.68089360282</v>
      </c>
      <c r="G47" s="29">
        <v>1540.9</v>
      </c>
      <c r="H47" s="29">
        <v>1916</v>
      </c>
      <c r="I47" s="29">
        <v>1892</v>
      </c>
      <c r="J47" s="29">
        <v>1668</v>
      </c>
      <c r="K47" s="29">
        <v>1609.24765030122</v>
      </c>
      <c r="L47" s="29">
        <v>1402.50542299349</v>
      </c>
      <c r="M47" s="29">
        <v>1808</v>
      </c>
      <c r="N47" s="29">
        <v>1832</v>
      </c>
      <c r="O47" s="29">
        <v>1533.16990603681</v>
      </c>
      <c r="P47" s="29">
        <v>1682.39788512974</v>
      </c>
      <c r="Q47" s="29">
        <f>SUMPRODUCT(B47:P47,population_oecd!B47:P47)/SUM(population_oecd!B47:P47)</f>
        <v>1639.2092720854318</v>
      </c>
      <c r="R47" s="29">
        <f>(SUMPRODUCT(B47:P47,population_sec!B47:P47)+SUMPRODUCT(hours_empl_ceec!B22:I22,population_sec!B47:I47)+SUMPRODUCT(hours_empl_sec!B47:C47,population_sec!B47:C47))/(SUM(population_sec!B47:P47)+SUM(population_sec!B47:I47)+SUM(population_sec!B47:C47))</f>
        <v>1704.392377446759</v>
      </c>
      <c r="S47" s="29">
        <v>1807.5655379806</v>
      </c>
    </row>
    <row r="48" spans="1:19" s="2" customFormat="1" ht="12.75">
      <c r="A48" s="59">
        <v>1992</v>
      </c>
      <c r="B48" s="29">
        <v>1674.75743682219</v>
      </c>
      <c r="C48" s="29">
        <v>1649</v>
      </c>
      <c r="D48" s="29">
        <v>1503</v>
      </c>
      <c r="E48" s="29">
        <v>1676.36158722705</v>
      </c>
      <c r="F48" s="29">
        <v>1552.13942614618</v>
      </c>
      <c r="G48" s="29">
        <v>1557</v>
      </c>
      <c r="H48" s="29">
        <v>1944</v>
      </c>
      <c r="I48" s="29">
        <v>1844</v>
      </c>
      <c r="J48" s="29">
        <v>1631</v>
      </c>
      <c r="K48" s="29">
        <v>1581</v>
      </c>
      <c r="L48" s="29">
        <v>1396.58351409978</v>
      </c>
      <c r="M48" s="29">
        <v>1797</v>
      </c>
      <c r="N48" s="29">
        <v>1823.6</v>
      </c>
      <c r="O48" s="29">
        <v>1550.61365684129</v>
      </c>
      <c r="P48" s="29">
        <v>1652.92772026079</v>
      </c>
      <c r="Q48" s="29">
        <f>SUMPRODUCT(B48:P48,population_oecd!B48:P48)/SUM(population_oecd!B48:P48)</f>
        <v>1630.6266372715252</v>
      </c>
      <c r="R48" s="29">
        <f>(SUMPRODUCT(B48:P48,population_sec!B48:P48)+SUMPRODUCT(hours_empl_ceec!B23:I23,population_sec!B48:I48)+SUMPRODUCT(hours_empl_sec!B48:C48,population_sec!B48:C48))/(SUM(population_sec!B48:P48)+SUM(population_sec!B48:I48)+SUM(population_sec!B48:C48))</f>
        <v>1691.962148827831</v>
      </c>
      <c r="S48" s="29">
        <v>1798.79654322655</v>
      </c>
    </row>
    <row r="49" spans="1:19" s="2" customFormat="1" ht="12.75">
      <c r="A49" s="59">
        <v>1993</v>
      </c>
      <c r="B49" s="29">
        <v>1651.48960346355</v>
      </c>
      <c r="C49" s="29">
        <v>1610</v>
      </c>
      <c r="D49" s="29">
        <v>1469</v>
      </c>
      <c r="E49" s="29">
        <v>1654.00375675041</v>
      </c>
      <c r="F49" s="29">
        <v>1537.06423598013</v>
      </c>
      <c r="G49" s="29">
        <v>1536.9</v>
      </c>
      <c r="H49" s="29">
        <v>1964</v>
      </c>
      <c r="I49" s="29">
        <v>1832</v>
      </c>
      <c r="J49" s="29">
        <v>1637</v>
      </c>
      <c r="K49" s="29">
        <v>1571.45203086884</v>
      </c>
      <c r="L49" s="29">
        <v>1388.68763557484</v>
      </c>
      <c r="M49" s="29">
        <v>1788</v>
      </c>
      <c r="N49" s="29">
        <v>1815.1</v>
      </c>
      <c r="O49" s="29">
        <v>1567.43068605998</v>
      </c>
      <c r="P49" s="29">
        <v>1646.32932544636</v>
      </c>
      <c r="Q49" s="29">
        <f>SUMPRODUCT(B49:P49,population_oecd!B49:P49)/SUM(population_oecd!B49:P49)</f>
        <v>1620.6438128028249</v>
      </c>
      <c r="R49" s="29">
        <f>(SUMPRODUCT(B49:P49,population_sec!B49:P49)+SUMPRODUCT(hours_empl_ceec!B24:I24,population_sec!B49:I49)+SUMPRODUCT(hours_empl_sec!B49:C49,population_sec!B49:C49))/(SUM(population_sec!B49:P49)+SUM(population_sec!B49:I49)+SUM(population_sec!B49:C49))</f>
        <v>1683.4785881463413</v>
      </c>
      <c r="S49" s="29">
        <v>1814.51700080659</v>
      </c>
    </row>
    <row r="50" spans="1:19" s="2" customFormat="1" ht="12.75">
      <c r="A50" s="59">
        <v>1994</v>
      </c>
      <c r="B50" s="29">
        <v>1627.73516594789</v>
      </c>
      <c r="C50" s="29">
        <v>1612</v>
      </c>
      <c r="D50" s="29">
        <v>1539</v>
      </c>
      <c r="E50" s="29">
        <v>1690.25198403381</v>
      </c>
      <c r="F50" s="29">
        <v>1535.86237982978</v>
      </c>
      <c r="G50" s="29">
        <v>1535.7</v>
      </c>
      <c r="H50" s="29">
        <v>1932</v>
      </c>
      <c r="I50" s="29">
        <v>1835</v>
      </c>
      <c r="J50" s="29">
        <v>1634</v>
      </c>
      <c r="K50" s="29">
        <v>1572.52408230902</v>
      </c>
      <c r="L50" s="29">
        <v>1369.93492407809</v>
      </c>
      <c r="M50" s="29">
        <v>1784</v>
      </c>
      <c r="N50" s="29">
        <v>1814.8</v>
      </c>
      <c r="O50" s="29">
        <v>1605.66070279315</v>
      </c>
      <c r="P50" s="29">
        <v>1660.09396034802</v>
      </c>
      <c r="Q50" s="29">
        <f>SUMPRODUCT(B50:P50,population_oecd!B50:P50)/SUM(population_oecd!B50:P50)</f>
        <v>1621.9515986582737</v>
      </c>
      <c r="R50" s="29">
        <f>(SUMPRODUCT(B50:P50,population_sec!B50:P50)+SUMPRODUCT(hours_empl_ceec!B25:I25,population_sec!B50:I50)+SUMPRODUCT(hours_empl_sec!B50:C50,population_sec!B50:C50))/(SUM(population_sec!B50:P50)+SUM(population_sec!B50:I50)+SUM(population_sec!B50:C50))</f>
        <v>1699.074262028535</v>
      </c>
      <c r="S50" s="29">
        <v>1825.40224280839</v>
      </c>
    </row>
    <row r="51" spans="1:19" s="2" customFormat="1" ht="12.75">
      <c r="A51" s="59">
        <v>1995</v>
      </c>
      <c r="B51" s="29">
        <v>1561</v>
      </c>
      <c r="C51" s="29">
        <v>1642</v>
      </c>
      <c r="D51" s="29">
        <v>1501</v>
      </c>
      <c r="E51" s="29">
        <v>1685.9706973468</v>
      </c>
      <c r="F51" s="29">
        <v>1538.96370483314</v>
      </c>
      <c r="G51" s="29">
        <v>1520.4</v>
      </c>
      <c r="H51" s="29">
        <v>1922</v>
      </c>
      <c r="I51" s="29">
        <v>1835</v>
      </c>
      <c r="J51" s="29">
        <v>1635</v>
      </c>
      <c r="K51" s="29">
        <v>1566.92265245541</v>
      </c>
      <c r="L51" s="29">
        <v>1365</v>
      </c>
      <c r="M51" s="29">
        <v>1822</v>
      </c>
      <c r="N51" s="29">
        <v>1814.2</v>
      </c>
      <c r="O51" s="29">
        <v>1613.18136182263</v>
      </c>
      <c r="P51" s="29">
        <v>1667.40446638118</v>
      </c>
      <c r="Q51" s="29">
        <f>SUMPRODUCT(B51:P51,population_oecd!B51:P51)/SUM(population_oecd!B51:P51)</f>
        <v>1619.729173826511</v>
      </c>
      <c r="R51" s="29">
        <f>(SUMPRODUCT(B51:P51,population_sec!B51:P51)+SUMPRODUCT(hours_empl_ceec!B26:I26,population_sec!B51:I51)+SUMPRODUCT(hours_empl_sec!B51:C51,population_sec!B51:C51))/(SUM(population_sec!B51:P51)+SUM(population_sec!B51:I51)+SUM(population_sec!B51:C51))</f>
        <v>1698.9122733905617</v>
      </c>
      <c r="S51" s="29">
        <v>1839.91192954364</v>
      </c>
    </row>
    <row r="52" spans="1:19" s="2" customFormat="1" ht="12.75">
      <c r="A52" s="59">
        <v>1996</v>
      </c>
      <c r="B52" s="29">
        <v>1608</v>
      </c>
      <c r="C52" s="29">
        <v>1614</v>
      </c>
      <c r="D52" s="29">
        <v>1509</v>
      </c>
      <c r="E52" s="29">
        <v>1701.76388823668</v>
      </c>
      <c r="F52" s="29">
        <v>1544.61514901007</v>
      </c>
      <c r="G52" s="29">
        <v>1502.4</v>
      </c>
      <c r="H52" s="29">
        <v>1939</v>
      </c>
      <c r="I52" s="29">
        <v>1836</v>
      </c>
      <c r="J52" s="29">
        <v>1636</v>
      </c>
      <c r="K52" s="29">
        <v>1565.43647156612</v>
      </c>
      <c r="L52" s="29">
        <v>1372.90731354091</v>
      </c>
      <c r="M52" s="29">
        <v>1799</v>
      </c>
      <c r="N52" s="29">
        <v>1809.5</v>
      </c>
      <c r="O52" s="29">
        <v>1623</v>
      </c>
      <c r="P52" s="29">
        <v>1656.92319818161</v>
      </c>
      <c r="Q52" s="29">
        <f>SUMPRODUCT(B52:P52,population_oecd!B52:P52)/SUM(population_oecd!B52:P52)</f>
        <v>1615.6093662225974</v>
      </c>
      <c r="R52" s="29">
        <f>(SUMPRODUCT(B52:P52,population_sec!B52:P52)+SUMPRODUCT(hours_empl_ceec!B27:I27,population_sec!B52:I52)+SUMPRODUCT(hours_empl_sec!B52:C52,population_sec!B52:C52))/(SUM(population_sec!B52:P52)+SUM(population_sec!B52:I52)+SUM(population_sec!B52:C52))</f>
        <v>1697.3368758442118</v>
      </c>
      <c r="S52" s="29">
        <v>1838.41588534268</v>
      </c>
    </row>
    <row r="53" spans="1:19" s="2" customFormat="1" ht="12.75">
      <c r="A53" s="59">
        <v>1997</v>
      </c>
      <c r="B53" s="29">
        <v>1516</v>
      </c>
      <c r="C53" s="29">
        <v>1627</v>
      </c>
      <c r="D53" s="29">
        <v>1520</v>
      </c>
      <c r="E53" s="29">
        <v>1693.20131486264</v>
      </c>
      <c r="F53" s="29">
        <v>1543.92497641867</v>
      </c>
      <c r="G53" s="29">
        <v>1495.8</v>
      </c>
      <c r="H53" s="29">
        <v>1924</v>
      </c>
      <c r="I53" s="29">
        <v>1797</v>
      </c>
      <c r="J53" s="29">
        <v>1640</v>
      </c>
      <c r="K53" s="29">
        <v>1565.78934559579</v>
      </c>
      <c r="L53" s="29">
        <v>1365.98841419261</v>
      </c>
      <c r="M53" s="29">
        <v>1760</v>
      </c>
      <c r="N53" s="29">
        <v>1812.34872480404</v>
      </c>
      <c r="O53" s="29">
        <v>1627.91366200732</v>
      </c>
      <c r="P53" s="29">
        <v>1655.75613902831</v>
      </c>
      <c r="Q53" s="29">
        <f>SUMPRODUCT(B53:P53,population_oecd!B53:P53)/SUM(population_oecd!B53:P53)</f>
        <v>1611.146711706661</v>
      </c>
      <c r="R53" s="29">
        <f>(SUMPRODUCT(B53:P53,population_sec!B53:P53)+SUMPRODUCT(hours_empl_ceec!B28:I28,population_sec!B53:I53)+SUMPRODUCT(hours_empl_sec!B53:C53,population_sec!B53:C53))/(SUM(population_sec!B53:P53)+SUM(population_sec!B53:I53)+SUM(population_sec!B53:C53))</f>
        <v>1695.0303343950743</v>
      </c>
      <c r="S53" s="29">
        <v>1848.39222587567</v>
      </c>
    </row>
    <row r="54" spans="1:19" s="2" customFormat="1" ht="12.75">
      <c r="A54" s="59">
        <v>1998</v>
      </c>
      <c r="B54" s="29">
        <v>1526</v>
      </c>
      <c r="C54" s="29">
        <v>1632.0716957606</v>
      </c>
      <c r="D54" s="29">
        <v>1516.98811096433</v>
      </c>
      <c r="E54" s="29">
        <v>1675.12477107302</v>
      </c>
      <c r="F54" s="29">
        <v>1541.98405173203</v>
      </c>
      <c r="G54" s="29">
        <v>1489</v>
      </c>
      <c r="H54" s="29">
        <v>1921.00622406639</v>
      </c>
      <c r="I54" s="29">
        <v>1725.80189732143</v>
      </c>
      <c r="J54" s="29">
        <v>1638.00121876904</v>
      </c>
      <c r="K54" s="29">
        <v>1567.45381192783</v>
      </c>
      <c r="L54" s="29">
        <v>1350.17378711079</v>
      </c>
      <c r="M54" s="29">
        <v>1740</v>
      </c>
      <c r="N54" s="29">
        <v>1832.83955234186</v>
      </c>
      <c r="O54" s="29">
        <v>1629.7359503459</v>
      </c>
      <c r="P54" s="29">
        <v>1663.84867762373</v>
      </c>
      <c r="Q54" s="29">
        <f>SUMPRODUCT(B54:P54,population_oecd!B54:P54)/SUM(population_oecd!B54:P54)</f>
        <v>1610.6181123061367</v>
      </c>
      <c r="R54" s="29">
        <f>(SUMPRODUCT(B54:P54,population_sec!B54:P54)+SUMPRODUCT(hours_empl_ceec!B29:I29,population_sec!B54:I54)+SUMPRODUCT(hours_empl_sec!B54:C54,population_sec!B54:C54))/(SUM(population_sec!B54:P54)+SUM(population_sec!B54:I54)+SUM(population_sec!B54:C54))</f>
        <v>1694.7343587237945</v>
      </c>
      <c r="S54" s="29">
        <v>1863.78676890076</v>
      </c>
    </row>
    <row r="55" spans="1:19" s="2" customFormat="1" ht="12.75">
      <c r="A55" s="59">
        <v>1999</v>
      </c>
      <c r="B55" s="29">
        <v>1518.69036209492</v>
      </c>
      <c r="C55" s="29">
        <v>1575.2687032419</v>
      </c>
      <c r="D55" s="29">
        <v>1545.09907529723</v>
      </c>
      <c r="E55" s="29">
        <v>1679.50119746419</v>
      </c>
      <c r="F55" s="29">
        <v>1536.01855745976</v>
      </c>
      <c r="G55" s="29">
        <v>1479.2</v>
      </c>
      <c r="H55" s="29">
        <v>1938.96887966805</v>
      </c>
      <c r="I55" s="29">
        <v>1696.72098214286</v>
      </c>
      <c r="J55" s="29">
        <v>1633.00426569165</v>
      </c>
      <c r="K55" s="29">
        <v>1559.7254648409</v>
      </c>
      <c r="L55" s="29">
        <v>1332.38233164374</v>
      </c>
      <c r="M55" s="29">
        <v>1757</v>
      </c>
      <c r="N55" s="29">
        <v>1815.37736906939</v>
      </c>
      <c r="O55" s="29">
        <v>1636.44556046623</v>
      </c>
      <c r="P55" s="29">
        <v>1663.72473641558</v>
      </c>
      <c r="Q55" s="29">
        <f>SUMPRODUCT(B55:P55,population_oecd!B55:P55)/SUM(population_oecd!B55:P55)</f>
        <v>1603.7042060059437</v>
      </c>
      <c r="R55" s="29">
        <f>(SUMPRODUCT(B55:P55,population_sec!B55:P55)+SUMPRODUCT(hours_empl_ceec!B30:I30,population_sec!B55:I55)+SUMPRODUCT(hours_empl_sec!B55:C55,population_sec!B55:C55))/(SUM(population_sec!B55:P55)+SUM(population_sec!B55:I55)+SUM(population_sec!B55:C55))</f>
        <v>1690.0737114497044</v>
      </c>
      <c r="S55" s="29">
        <v>1871.91358024691</v>
      </c>
    </row>
    <row r="56" spans="1:19" s="2" customFormat="1" ht="12.75">
      <c r="A56" s="59">
        <v>2000</v>
      </c>
      <c r="B56" s="29">
        <v>1518.69036209492</v>
      </c>
      <c r="C56" s="29">
        <v>1551.93890274314</v>
      </c>
      <c r="D56" s="29">
        <v>1509.96036988111</v>
      </c>
      <c r="E56" s="29">
        <v>1637.35430852313</v>
      </c>
      <c r="F56" s="29">
        <v>1527.25799534497</v>
      </c>
      <c r="G56" s="29">
        <v>1463.3</v>
      </c>
      <c r="H56" s="29">
        <v>1920.00829875519</v>
      </c>
      <c r="I56" s="29">
        <v>1694.71540178571</v>
      </c>
      <c r="J56" s="29">
        <v>1630.00609384522</v>
      </c>
      <c r="K56" s="29">
        <v>1559.7254648409</v>
      </c>
      <c r="L56" s="29">
        <v>1355.11585807386</v>
      </c>
      <c r="M56" s="29">
        <v>1714.0976717774</v>
      </c>
      <c r="N56" s="29">
        <v>1813.52819682817</v>
      </c>
      <c r="O56" s="29">
        <v>1624.86107495488</v>
      </c>
      <c r="P56" s="29">
        <v>1652.71720710172</v>
      </c>
      <c r="Q56" s="29">
        <f>SUMPRODUCT(B56:P56,population_oecd!B56:P56)/SUM(population_oecd!B56:P56)</f>
        <v>1593.7148617401886</v>
      </c>
      <c r="R56" s="29">
        <f>(SUMPRODUCT(B56:P56,population_sec!B56:P56)+SUMPRODUCT(hours_empl_ceec!B31:I31,population_sec!B56:I56)+SUMPRODUCT(hours_empl_sec!B56:C56,population_sec!B56:C56))/(SUM(population_sec!B56:P56)+SUM(population_sec!B56:I56)+SUM(population_sec!B56:C56))</f>
        <v>1681.6408955050529</v>
      </c>
      <c r="S56" s="29">
        <v>1878.91249038518</v>
      </c>
    </row>
    <row r="57" spans="1:19" s="2" customFormat="1" ht="12.75">
      <c r="A57" s="59">
        <v>2001</v>
      </c>
      <c r="B57" s="29">
        <v>1518.69036209492</v>
      </c>
      <c r="C57" s="29">
        <v>1569.18266832918</v>
      </c>
      <c r="D57" s="29">
        <v>1522.00792602378</v>
      </c>
      <c r="E57" s="29">
        <v>1611.47630899272</v>
      </c>
      <c r="F57" s="29">
        <v>1504.86989216273</v>
      </c>
      <c r="G57" s="29">
        <v>1451</v>
      </c>
      <c r="H57" s="29">
        <v>1928.98962655602</v>
      </c>
      <c r="I57" s="29">
        <v>1681.67912946429</v>
      </c>
      <c r="J57" s="29">
        <v>1619.01279707495</v>
      </c>
      <c r="K57" s="29">
        <v>1559.7254648409</v>
      </c>
      <c r="L57" s="29">
        <v>1311.62563359884</v>
      </c>
      <c r="M57" s="29">
        <v>1714.0976717774</v>
      </c>
      <c r="N57" s="29">
        <v>1815.0275256724</v>
      </c>
      <c r="O57" s="29">
        <v>1602.97293994748</v>
      </c>
      <c r="P57" s="29">
        <v>1655.46484744268</v>
      </c>
      <c r="Q57" s="29">
        <f>SUMPRODUCT(B57:P57,population_oecd!B57:P57)/SUM(population_oecd!B57:P57)</f>
        <v>1584.4509215516628</v>
      </c>
      <c r="R57" s="29">
        <f>(SUMPRODUCT(B57:P57,population_sec!B57:P57)+SUMPRODUCT(hours_empl_ceec!B32:I32,population_sec!B57:I57)+SUMPRODUCT(hours_empl_sec!B57:C57,population_sec!B57:C57))/(SUM(population_sec!B57:P57)+SUM(population_sec!B57:I57)+SUM(population_sec!B57:C57))</f>
        <v>1666.192521135856</v>
      </c>
      <c r="S57" s="29">
        <v>1878.4132399411</v>
      </c>
    </row>
    <row r="58" spans="1:19" s="2" customFormat="1" ht="12.75">
      <c r="A58" s="59">
        <v>2002</v>
      </c>
      <c r="B58" s="29">
        <v>1518.69036209492</v>
      </c>
      <c r="C58" s="29">
        <v>1581.35473815461</v>
      </c>
      <c r="D58" s="29">
        <v>1504.94055482166</v>
      </c>
      <c r="E58" s="29">
        <v>1604.05541206856</v>
      </c>
      <c r="F58" s="29">
        <v>1486.37537214262</v>
      </c>
      <c r="G58" s="29">
        <v>1444.4</v>
      </c>
      <c r="H58" s="29">
        <v>1929.98755186722</v>
      </c>
      <c r="I58" s="29">
        <v>1672.65401785714</v>
      </c>
      <c r="J58" s="29">
        <v>1618.01340645948</v>
      </c>
      <c r="K58" s="29">
        <v>1559.7254648409</v>
      </c>
      <c r="L58" s="29">
        <v>1324.47501810282</v>
      </c>
      <c r="M58" s="29">
        <v>1715.09540034072</v>
      </c>
      <c r="N58" s="29">
        <v>1806.49134678591</v>
      </c>
      <c r="O58" s="29">
        <v>1581.15689668607</v>
      </c>
      <c r="P58" s="29">
        <v>1651.74289567465</v>
      </c>
      <c r="Q58" s="29">
        <f>SUMPRODUCT(B58:P58,population_oecd!B58:P58)/SUM(population_oecd!B58:P58)</f>
        <v>1578.4041884838496</v>
      </c>
      <c r="R58" s="29">
        <f>(SUMPRODUCT(B58:P58,population_sec!B58:P58)+SUMPRODUCT(hours_empl_ceec!B33:I33,population_sec!B58:I58)+SUMPRODUCT(hours_empl_sec!B58:C58,population_sec!B58:C58))/(SUM(population_sec!B58:P58)+SUM(population_sec!B58:I58)+SUM(population_sec!B58:C58))</f>
        <v>1659.6024227442472</v>
      </c>
      <c r="S58" s="29">
        <v>1872.67978462564</v>
      </c>
    </row>
    <row r="59" spans="1:19" s="2" customFormat="1" ht="12.75">
      <c r="A59" s="59">
        <v>2003</v>
      </c>
      <c r="B59" s="29">
        <v>1518.69036209492</v>
      </c>
      <c r="C59" s="29">
        <v>1581.35473815461</v>
      </c>
      <c r="D59" s="29">
        <v>1494.20405548299</v>
      </c>
      <c r="E59" s="29">
        <v>1595.35353330632</v>
      </c>
      <c r="F59" s="29">
        <v>1483.40262146506</v>
      </c>
      <c r="G59" s="29">
        <v>1441.37337902811</v>
      </c>
      <c r="H59" s="29">
        <v>1929.98755186722</v>
      </c>
      <c r="I59" s="29">
        <v>1672.65401785714</v>
      </c>
      <c r="J59" s="29">
        <v>1618.01340645948</v>
      </c>
      <c r="K59" s="29">
        <v>1559.7254648409</v>
      </c>
      <c r="L59" s="29">
        <v>1311.23026821798</v>
      </c>
      <c r="M59" s="29">
        <v>1715.09540034072</v>
      </c>
      <c r="N59" s="29">
        <v>1806.49134678591</v>
      </c>
      <c r="O59" s="29">
        <v>1581.31501237233</v>
      </c>
      <c r="P59" s="29">
        <v>1644.28855045013</v>
      </c>
      <c r="Q59" s="29">
        <f>SUMPRODUCT(B59:P59,population_oecd!B59:P59)/SUM(population_oecd!B59:P59)</f>
        <v>1575.246695213768</v>
      </c>
      <c r="R59" s="29">
        <f>(SUMPRODUCT(B59:P59,population_sec!B59:P59)+SUMPRODUCT(hours_empl_ceec!B34:I34,population_sec!B59:I59)+SUMPRODUCT(hours_empl_sec!B59:C59,population_sec!B59:C59))/(SUM(population_sec!B59:P59)+SUM(population_sec!B59:I59)+SUM(population_sec!B59:C59))</f>
        <v>1656.7776949614185</v>
      </c>
      <c r="S59" s="29">
        <v>1865.18906548713</v>
      </c>
    </row>
    <row r="60" spans="1:19" s="2" customFormat="1" ht="12.75">
      <c r="A60" s="53"/>
      <c r="B60" s="29"/>
      <c r="C60" s="29"/>
      <c r="D60" s="29"/>
      <c r="E60" s="29"/>
      <c r="F60" s="29"/>
      <c r="G60" s="29"/>
      <c r="H60" s="29"/>
      <c r="I60" s="29"/>
      <c r="J60" s="29"/>
      <c r="K60" s="29"/>
      <c r="L60" s="29"/>
      <c r="M60" s="29"/>
      <c r="N60" s="29"/>
      <c r="O60" s="29"/>
      <c r="P60" s="29"/>
      <c r="Q60" s="29"/>
      <c r="R60" s="29"/>
      <c r="S60" s="29"/>
    </row>
    <row r="61" spans="1:19" s="2" customFormat="1" ht="12.75">
      <c r="A61" s="53"/>
      <c r="B61" s="29"/>
      <c r="C61" s="29"/>
      <c r="D61" s="29"/>
      <c r="E61" s="29"/>
      <c r="F61" s="29"/>
      <c r="G61" s="29"/>
      <c r="H61" s="29"/>
      <c r="I61" s="29"/>
      <c r="J61" s="29"/>
      <c r="K61" s="29"/>
      <c r="L61" s="29"/>
      <c r="M61" s="29"/>
      <c r="N61" s="29"/>
      <c r="O61" s="29"/>
      <c r="P61" s="29"/>
      <c r="Q61" s="29"/>
      <c r="R61" s="29"/>
      <c r="S61" s="29"/>
    </row>
    <row r="62" spans="1:19" s="2" customFormat="1" ht="12.75">
      <c r="A62" s="2" t="s">
        <v>1419</v>
      </c>
      <c r="B62" s="29"/>
      <c r="C62" s="29"/>
      <c r="D62" s="29"/>
      <c r="E62" s="29"/>
      <c r="F62" s="29"/>
      <c r="G62" s="29"/>
      <c r="H62" s="29"/>
      <c r="I62" s="29"/>
      <c r="J62" s="29"/>
      <c r="K62" s="29"/>
      <c r="L62" s="29"/>
      <c r="M62" s="29"/>
      <c r="N62" s="29"/>
      <c r="O62" s="29"/>
      <c r="P62" s="29"/>
      <c r="Q62" s="29"/>
      <c r="R62" s="29"/>
      <c r="S62" s="29"/>
    </row>
    <row r="63" spans="1:19" s="2" customFormat="1" ht="12.75">
      <c r="A63" s="53" t="s">
        <v>1420</v>
      </c>
      <c r="B63" s="29"/>
      <c r="C63" s="29"/>
      <c r="D63" s="29"/>
      <c r="E63" s="29"/>
      <c r="F63" s="29"/>
      <c r="G63" s="29"/>
      <c r="H63" s="29"/>
      <c r="I63" s="29"/>
      <c r="J63" s="29"/>
      <c r="K63" s="29"/>
      <c r="L63" s="29"/>
      <c r="M63" s="29"/>
      <c r="N63" s="29"/>
      <c r="O63" s="29"/>
      <c r="P63" s="29"/>
      <c r="Q63" s="29"/>
      <c r="R63" s="29"/>
      <c r="S63" s="29"/>
    </row>
  </sheetData>
  <printOptions/>
  <pageMargins left="0.7875" right="0.7875" top="0.7875" bottom="0.7875" header="0.5" footer="0.5"/>
  <pageSetup firstPageNumber="1" useFirstPageNumber="1" fitToHeight="0" horizontalDpi="300" verticalDpi="300" orientation="portrait" paperSize="9" r:id="rId1"/>
  <headerFooter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L37"/>
  <sheetViews>
    <sheetView workbookViewId="0" topLeftCell="A1">
      <selection activeCell="J23" sqref="J23"/>
    </sheetView>
  </sheetViews>
  <sheetFormatPr defaultColWidth="9.00390625" defaultRowHeight="12.75"/>
  <cols>
    <col min="1" max="16384" width="9.00390625" style="1" customWidth="1"/>
  </cols>
  <sheetData>
    <row r="1" spans="1:9" s="2" customFormat="1" ht="12.75">
      <c r="A1" s="53" t="s">
        <v>1421</v>
      </c>
      <c r="B1" s="29"/>
      <c r="C1" s="29"/>
      <c r="D1" s="29"/>
      <c r="E1" s="29"/>
      <c r="F1" s="29"/>
      <c r="G1" s="29"/>
      <c r="H1" s="29"/>
      <c r="I1" s="29"/>
    </row>
    <row r="2" spans="1:9" s="2" customFormat="1" ht="12.75">
      <c r="A2" s="53" t="s">
        <v>1422</v>
      </c>
      <c r="B2" s="29"/>
      <c r="C2" s="29"/>
      <c r="D2" s="29"/>
      <c r="E2" s="29"/>
      <c r="F2" s="29"/>
      <c r="G2" s="29"/>
      <c r="H2" s="29"/>
      <c r="I2" s="29"/>
    </row>
    <row r="3" spans="1:12" s="2" customFormat="1" ht="12.75">
      <c r="A3" s="56"/>
      <c r="B3" s="57" t="s">
        <v>1423</v>
      </c>
      <c r="C3" s="57" t="s">
        <v>1424</v>
      </c>
      <c r="D3" s="57" t="s">
        <v>1425</v>
      </c>
      <c r="E3" s="58" t="s">
        <v>1426</v>
      </c>
      <c r="F3" s="58" t="s">
        <v>1427</v>
      </c>
      <c r="G3" s="57" t="s">
        <v>1428</v>
      </c>
      <c r="H3" s="57" t="s">
        <v>1429</v>
      </c>
      <c r="I3" s="57" t="s">
        <v>1430</v>
      </c>
      <c r="J3" s="2" t="s">
        <v>1431</v>
      </c>
      <c r="K3" s="2" t="s">
        <v>1432</v>
      </c>
      <c r="L3" s="2" t="s">
        <v>1433</v>
      </c>
    </row>
    <row r="4" spans="1:9" s="2" customFormat="1" ht="12.75">
      <c r="A4" s="56"/>
      <c r="B4" s="57" t="s">
        <v>1434</v>
      </c>
      <c r="C4" s="57"/>
      <c r="D4" s="57"/>
      <c r="E4" s="57"/>
      <c r="F4" s="57"/>
      <c r="G4" s="57"/>
      <c r="H4" s="57"/>
      <c r="I4" s="57"/>
    </row>
    <row r="5" spans="1:9" s="2" customFormat="1" ht="12.75">
      <c r="A5" s="56"/>
      <c r="B5" s="57" t="s">
        <v>1435</v>
      </c>
      <c r="C5" s="57" t="s">
        <v>1436</v>
      </c>
      <c r="D5" s="57" t="s">
        <v>1437</v>
      </c>
      <c r="E5" s="57" t="s">
        <v>1438</v>
      </c>
      <c r="F5" s="57" t="s">
        <v>1439</v>
      </c>
      <c r="G5" s="57" t="s">
        <v>1440</v>
      </c>
      <c r="H5" s="57" t="s">
        <v>1441</v>
      </c>
      <c r="I5" s="57" t="s">
        <v>1442</v>
      </c>
    </row>
    <row r="6" spans="1:9" s="2" customFormat="1" ht="12.75">
      <c r="A6" s="59">
        <v>1950</v>
      </c>
      <c r="B6" s="29"/>
      <c r="C6" s="29"/>
      <c r="D6" s="29"/>
      <c r="E6" s="29"/>
      <c r="F6" s="29"/>
      <c r="G6" s="29"/>
      <c r="H6" s="29"/>
      <c r="I6" s="29"/>
    </row>
    <row r="7" spans="1:9" s="2" customFormat="1" ht="12.75">
      <c r="A7" s="59">
        <v>1960</v>
      </c>
      <c r="B7" s="29"/>
      <c r="C7" s="29"/>
      <c r="D7" s="29"/>
      <c r="E7" s="29"/>
      <c r="F7" s="29"/>
      <c r="G7" s="29"/>
      <c r="H7" s="29"/>
      <c r="I7" s="29"/>
    </row>
    <row r="8" spans="1:9" s="2" customFormat="1" ht="12.75">
      <c r="A8" s="59">
        <v>1973</v>
      </c>
      <c r="B8" s="29"/>
      <c r="C8" s="29"/>
      <c r="D8" s="29"/>
      <c r="E8" s="29"/>
      <c r="F8" s="29"/>
      <c r="G8" s="29"/>
      <c r="H8" s="29"/>
      <c r="I8" s="29"/>
    </row>
    <row r="9" spans="1:9" s="2" customFormat="1" ht="12.75">
      <c r="A9" s="59"/>
      <c r="B9" s="29"/>
      <c r="C9" s="29"/>
      <c r="D9" s="29"/>
      <c r="E9" s="29"/>
      <c r="F9" s="29"/>
      <c r="G9" s="29"/>
      <c r="H9" s="29"/>
      <c r="I9" s="29"/>
    </row>
    <row r="10" spans="1:9" s="2" customFormat="1" ht="12.75">
      <c r="A10" s="59">
        <v>1979</v>
      </c>
      <c r="B10" s="29"/>
      <c r="C10" s="29"/>
      <c r="D10" s="29"/>
      <c r="E10" s="29"/>
      <c r="F10" s="29"/>
      <c r="G10" s="29"/>
      <c r="H10" s="29"/>
      <c r="I10" s="29"/>
    </row>
    <row r="11" spans="1:9" s="2" customFormat="1" ht="12.75">
      <c r="A11" s="59">
        <v>1980</v>
      </c>
      <c r="B11" s="29"/>
      <c r="C11" s="29"/>
      <c r="D11" s="29">
        <v>1930</v>
      </c>
      <c r="E11" s="29"/>
      <c r="F11" s="29"/>
      <c r="G11" s="29"/>
      <c r="H11" s="29"/>
      <c r="I11" s="29"/>
    </row>
    <row r="12" spans="1:9" s="2" customFormat="1" ht="12.75">
      <c r="A12" s="59">
        <v>1981</v>
      </c>
      <c r="B12" s="29"/>
      <c r="C12" s="29"/>
      <c r="D12" s="29">
        <v>1928</v>
      </c>
      <c r="E12" s="29"/>
      <c r="F12" s="29"/>
      <c r="G12" s="29"/>
      <c r="H12" s="29"/>
      <c r="I12" s="29"/>
    </row>
    <row r="13" spans="1:9" s="2" customFormat="1" ht="12.75">
      <c r="A13" s="59">
        <v>1982</v>
      </c>
      <c r="B13" s="29"/>
      <c r="C13" s="29"/>
      <c r="D13" s="29">
        <v>1847</v>
      </c>
      <c r="E13" s="29"/>
      <c r="F13" s="29"/>
      <c r="G13" s="29"/>
      <c r="H13" s="29"/>
      <c r="I13" s="29"/>
    </row>
    <row r="14" spans="1:9" s="2" customFormat="1" ht="12.75">
      <c r="A14" s="59">
        <v>1983</v>
      </c>
      <c r="B14" s="29"/>
      <c r="C14" s="29"/>
      <c r="D14" s="29">
        <v>1829</v>
      </c>
      <c r="E14" s="29"/>
      <c r="F14" s="29"/>
      <c r="G14" s="29"/>
      <c r="H14" s="29"/>
      <c r="I14" s="29"/>
    </row>
    <row r="15" spans="1:9" s="2" customFormat="1" ht="12.75">
      <c r="A15" s="59">
        <v>1984</v>
      </c>
      <c r="B15" s="29"/>
      <c r="C15" s="29"/>
      <c r="D15" s="29">
        <v>1765</v>
      </c>
      <c r="E15" s="29"/>
      <c r="F15" s="29"/>
      <c r="G15" s="29"/>
      <c r="H15" s="29"/>
      <c r="I15" s="29"/>
    </row>
    <row r="16" spans="1:9" s="2" customFormat="1" ht="12.75">
      <c r="A16" s="59">
        <v>1985</v>
      </c>
      <c r="B16" s="29"/>
      <c r="C16" s="29"/>
      <c r="D16" s="29">
        <v>1742</v>
      </c>
      <c r="E16" s="29"/>
      <c r="F16" s="29"/>
      <c r="G16" s="29"/>
      <c r="H16" s="29"/>
      <c r="I16" s="29"/>
    </row>
    <row r="17" spans="1:9" s="2" customFormat="1" ht="12.75">
      <c r="A17" s="59">
        <v>1986</v>
      </c>
      <c r="B17" s="29"/>
      <c r="C17" s="29"/>
      <c r="D17" s="29">
        <v>1734</v>
      </c>
      <c r="E17" s="29"/>
      <c r="F17" s="29"/>
      <c r="G17" s="29"/>
      <c r="H17" s="29"/>
      <c r="I17" s="29"/>
    </row>
    <row r="18" spans="1:9" s="2" customFormat="1" ht="12.75">
      <c r="A18" s="59">
        <v>1987</v>
      </c>
      <c r="B18" s="29"/>
      <c r="C18" s="29"/>
      <c r="D18" s="29">
        <v>1772</v>
      </c>
      <c r="E18" s="29"/>
      <c r="F18" s="29"/>
      <c r="G18" s="29"/>
      <c r="H18" s="29"/>
      <c r="I18" s="29"/>
    </row>
    <row r="19" spans="1:9" s="2" customFormat="1" ht="12.75">
      <c r="A19" s="59">
        <v>1988</v>
      </c>
      <c r="B19" s="29"/>
      <c r="C19" s="29"/>
      <c r="D19" s="29">
        <v>1768</v>
      </c>
      <c r="E19" s="29"/>
      <c r="F19" s="29"/>
      <c r="G19" s="29"/>
      <c r="H19" s="29"/>
      <c r="I19" s="29"/>
    </row>
    <row r="20" spans="1:9" s="2" customFormat="1" ht="12.75">
      <c r="A20" s="59">
        <v>1989</v>
      </c>
      <c r="B20" s="29">
        <v>1994.23142594102</v>
      </c>
      <c r="C20" s="29">
        <v>2130.56417300438</v>
      </c>
      <c r="D20" s="29">
        <v>1746</v>
      </c>
      <c r="E20" s="29">
        <v>2231.06248305176</v>
      </c>
      <c r="F20" s="29">
        <v>2251.16214506123</v>
      </c>
      <c r="G20" s="29">
        <v>2175.61339519803</v>
      </c>
      <c r="H20" s="29">
        <v>1975.375</v>
      </c>
      <c r="I20" s="29">
        <v>1915.69498072747</v>
      </c>
    </row>
    <row r="21" spans="1:12" s="2" customFormat="1" ht="12.75">
      <c r="A21" s="59">
        <v>1990</v>
      </c>
      <c r="B21" s="29">
        <v>1994.23142594102</v>
      </c>
      <c r="C21" s="29">
        <v>2130.56417300438</v>
      </c>
      <c r="D21" s="29">
        <v>1710</v>
      </c>
      <c r="E21" s="29">
        <v>2231.06248305176</v>
      </c>
      <c r="F21" s="29">
        <v>2251.16214506123</v>
      </c>
      <c r="G21" s="29">
        <v>2130.75538704961</v>
      </c>
      <c r="H21" s="29">
        <v>1975.375</v>
      </c>
      <c r="I21" s="29">
        <v>1876.19611514546</v>
      </c>
      <c r="J21" s="35">
        <f>(SUMPRODUCT(B21:I21,population_sec!B46:I46)+SUMPRODUCT(hours_empl_sec!B46:C46,population_sec!B46:C46))/(SUM(population_sec!B46:I46)+SUM(population_sec!B46:C46))</f>
        <v>2044.8476705261749</v>
      </c>
      <c r="K21" s="49">
        <f>I21/hours_empl_oecd!Q46</f>
        <v>1.1311807864433765</v>
      </c>
      <c r="L21" s="49">
        <f>I21/hours_empl_oecd!R46</f>
        <v>1.0880435561061552</v>
      </c>
    </row>
    <row r="22" spans="1:12" s="2" customFormat="1" ht="12.75">
      <c r="A22" s="59">
        <v>1991</v>
      </c>
      <c r="B22" s="29">
        <v>1994.23142594102</v>
      </c>
      <c r="C22" s="29">
        <v>2130.56417300438</v>
      </c>
      <c r="D22" s="29">
        <v>1682</v>
      </c>
      <c r="E22" s="29">
        <v>2231.06248305176</v>
      </c>
      <c r="F22" s="29">
        <v>2251.16214506123</v>
      </c>
      <c r="G22" s="29">
        <v>2095.8658251564</v>
      </c>
      <c r="H22" s="29">
        <v>1975.375</v>
      </c>
      <c r="I22" s="29">
        <v>1845.47477524834</v>
      </c>
      <c r="J22" s="35">
        <f>(SUMPRODUCT(B22:I22,population_sec!B47:I47)+SUMPRODUCT(hours_empl_sec!B47:C47,population_sec!B47:C47))/(SUM(population_sec!B47:I47)+SUM(population_sec!B47:C47))</f>
        <v>2022.69094856918</v>
      </c>
      <c r="K22" s="49">
        <f>I22/hours_empl_oecd!Q47</f>
        <v>1.125832318469315</v>
      </c>
      <c r="L22" s="49">
        <f>I22/hours_empl_oecd!R47</f>
        <v>1.0827757737410957</v>
      </c>
    </row>
    <row r="23" spans="1:12" s="2" customFormat="1" ht="12.75">
      <c r="A23" s="59">
        <v>1992</v>
      </c>
      <c r="B23" s="29">
        <v>1994.23142594102</v>
      </c>
      <c r="C23" s="29">
        <v>2130.56417300438</v>
      </c>
      <c r="D23" s="29">
        <v>1644</v>
      </c>
      <c r="E23" s="29">
        <v>2231.06248305176</v>
      </c>
      <c r="F23" s="29">
        <v>2251.16214506123</v>
      </c>
      <c r="G23" s="29">
        <v>2048.51570544419</v>
      </c>
      <c r="H23" s="29">
        <v>1975.375</v>
      </c>
      <c r="I23" s="29">
        <v>1803.78152824511</v>
      </c>
      <c r="J23" s="35">
        <f>(SUMPRODUCT(B23:I23,population_sec!B48:I48)+SUMPRODUCT(hours_empl_sec!B48:C48,population_sec!B48:C48))/(SUM(population_sec!B48:I48)+SUM(population_sec!B48:C48))</f>
        <v>1992.5488990691013</v>
      </c>
      <c r="K23" s="49">
        <f>I23/hours_empl_oecd!Q48</f>
        <v>1.1061891710927274</v>
      </c>
      <c r="L23" s="49">
        <f>I23/hours_empl_oecd!R48</f>
        <v>1.0660885821203188</v>
      </c>
    </row>
    <row r="24" spans="1:12" s="2" customFormat="1" ht="12.75">
      <c r="A24" s="59">
        <v>1993</v>
      </c>
      <c r="B24" s="29">
        <v>1994.23142594102</v>
      </c>
      <c r="C24" s="29">
        <v>2130.56417300438</v>
      </c>
      <c r="D24" s="29">
        <v>1644</v>
      </c>
      <c r="E24" s="29">
        <v>2231.06248305176</v>
      </c>
      <c r="F24" s="29">
        <v>2251.16214506123</v>
      </c>
      <c r="G24" s="29">
        <v>2048.51570544419</v>
      </c>
      <c r="H24" s="29">
        <v>1975.375</v>
      </c>
      <c r="I24" s="29">
        <v>1803.78152824511</v>
      </c>
      <c r="J24" s="35">
        <f>(SUMPRODUCT(B24:I24,population_sec!B49:I49)+SUMPRODUCT(hours_empl_sec!B49:C49,population_sec!B49:C49))/(SUM(population_sec!B49:I49)+SUM(population_sec!B49:C49))</f>
        <v>1992.6444183958886</v>
      </c>
      <c r="K24" s="49">
        <f>I24/hours_empl_oecd!Q49</f>
        <v>1.1130030633477428</v>
      </c>
      <c r="L24" s="49">
        <f>I24/hours_empl_oecd!R49</f>
        <v>1.0714609267654736</v>
      </c>
    </row>
    <row r="25" spans="1:12" s="2" customFormat="1" ht="12.75">
      <c r="A25" s="59">
        <v>1994</v>
      </c>
      <c r="B25" s="29">
        <v>1974.37616653092</v>
      </c>
      <c r="C25" s="29">
        <v>2109.3515375025</v>
      </c>
      <c r="D25" s="29">
        <v>1759</v>
      </c>
      <c r="E25" s="29">
        <v>2208.84925153564</v>
      </c>
      <c r="F25" s="29">
        <v>2228.74879434227</v>
      </c>
      <c r="G25" s="29">
        <v>2191.81212036273</v>
      </c>
      <c r="H25" s="29">
        <v>1975.375</v>
      </c>
      <c r="I25" s="29">
        <v>1929.95845996541</v>
      </c>
      <c r="J25" s="35">
        <f>(SUMPRODUCT(B25:I25,population_sec!B50:I50)+SUMPRODUCT(hours_empl_sec!B50:C50,population_sec!B50:C50))/(SUM(population_sec!B50:I50)+SUM(population_sec!B50:C50))</f>
        <v>2079.58545826057</v>
      </c>
      <c r="K25" s="49">
        <f>I25/hours_empl_oecd!Q50</f>
        <v>1.189898922731066</v>
      </c>
      <c r="L25" s="49">
        <f>I25/hours_empl_oecd!R50</f>
        <v>1.1358882322549109</v>
      </c>
    </row>
    <row r="26" spans="1:12" s="2" customFormat="1" ht="12.75">
      <c r="A26" s="59">
        <v>1995</v>
      </c>
      <c r="B26" s="29">
        <v>1994.84499614578</v>
      </c>
      <c r="C26" s="29">
        <v>2131.21968904874</v>
      </c>
      <c r="D26" s="29">
        <v>1765</v>
      </c>
      <c r="E26" s="29">
        <v>2231.74891966425</v>
      </c>
      <c r="F26" s="29">
        <v>2251.85476578735</v>
      </c>
      <c r="G26" s="29">
        <v>2199.28845505413</v>
      </c>
      <c r="H26" s="29">
        <v>1993.2</v>
      </c>
      <c r="I26" s="29">
        <v>1936.54160422908</v>
      </c>
      <c r="J26" s="35">
        <f>(SUMPRODUCT(B26:I26,population_sec!B51:I51)+SUMPRODUCT(hours_empl_sec!B51:C51,population_sec!B51:C51))/(SUM(population_sec!B51:I51)+SUM(population_sec!B51:C51))</f>
        <v>2090.744326375914</v>
      </c>
      <c r="K26" s="49">
        <f>I26/hours_empl_oecd!Q51</f>
        <v>1.1955959277155692</v>
      </c>
      <c r="L26" s="49">
        <f>I26/hours_empl_oecd!R51</f>
        <v>1.1398714545538455</v>
      </c>
    </row>
    <row r="27" spans="1:12" s="2" customFormat="1" ht="12.75">
      <c r="A27" s="59">
        <v>1996</v>
      </c>
      <c r="B27" s="29">
        <v>1996.24932375017</v>
      </c>
      <c r="C27" s="29">
        <v>2132.72002147865</v>
      </c>
      <c r="D27" s="29">
        <v>1777</v>
      </c>
      <c r="E27" s="29">
        <v>2233.32002249179</v>
      </c>
      <c r="F27" s="29">
        <v>2253.44002269442</v>
      </c>
      <c r="G27" s="29">
        <v>2214.24112443694</v>
      </c>
      <c r="H27" s="29">
        <v>2023.075</v>
      </c>
      <c r="I27" s="29">
        <v>1949.70789275642</v>
      </c>
      <c r="J27" s="35">
        <f>(SUMPRODUCT(B27:I27,population_sec!B52:I52)+SUMPRODUCT(hours_empl_sec!B52:C52,population_sec!B52:C52))/(SUM(population_sec!B52:I52)+SUM(population_sec!B52:C52))</f>
        <v>2103.0794682656547</v>
      </c>
      <c r="K27" s="49">
        <f>I27/hours_empl_oecd!Q52</f>
        <v>1.2067941258071357</v>
      </c>
      <c r="L27" s="49">
        <f>I27/hours_empl_oecd!R52</f>
        <v>1.1486864631905704</v>
      </c>
    </row>
    <row r="28" spans="1:12" s="2" customFormat="1" ht="12.75">
      <c r="A28" s="59">
        <v>1997</v>
      </c>
      <c r="B28" s="29">
        <v>1997.24273836999</v>
      </c>
      <c r="C28" s="29">
        <v>2133.78134945212</v>
      </c>
      <c r="D28" s="29">
        <v>1786</v>
      </c>
      <c r="E28" s="29">
        <v>2234.43141310552</v>
      </c>
      <c r="F28" s="29">
        <v>2254.56142583621</v>
      </c>
      <c r="G28" s="29">
        <v>2225.45562647404</v>
      </c>
      <c r="H28" s="29">
        <v>2054.75</v>
      </c>
      <c r="I28" s="29">
        <v>1959.58260915192</v>
      </c>
      <c r="J28" s="35">
        <f>(SUMPRODUCT(B28:I28,population_sec!B53:I53)+SUMPRODUCT(hours_empl_sec!B53:C53,population_sec!B53:C53))/(SUM(population_sec!B53:I53)+SUM(population_sec!B53:C53))</f>
        <v>2112.7733008992423</v>
      </c>
      <c r="K28" s="49">
        <f>I28/hours_empl_oecd!Q53</f>
        <v>1.2162657782270905</v>
      </c>
      <c r="L28" s="49">
        <f>I28/hours_empl_oecd!R53</f>
        <v>1.1560752450198832</v>
      </c>
    </row>
    <row r="29" spans="1:12" s="2" customFormat="1" ht="12.75">
      <c r="A29" s="59">
        <v>1998</v>
      </c>
      <c r="B29" s="29">
        <v>2004.71543126087</v>
      </c>
      <c r="C29" s="29">
        <v>2141.7649021843</v>
      </c>
      <c r="D29" s="29">
        <v>1788</v>
      </c>
      <c r="E29" s="29">
        <v>2242.79154851375</v>
      </c>
      <c r="F29" s="29">
        <v>2262.99687777964</v>
      </c>
      <c r="G29" s="29">
        <v>2227.94773803784</v>
      </c>
      <c r="H29" s="29">
        <v>2034</v>
      </c>
      <c r="I29" s="29">
        <v>1961.77699057314</v>
      </c>
      <c r="J29" s="35">
        <f>(SUMPRODUCT(B29:I29,population_sec!B54:I54)+SUMPRODUCT(hours_empl_sec!B54:C54,population_sec!B54:C54))/(SUM(population_sec!B54:I54)+SUM(population_sec!B54:C54))</f>
        <v>2114.9283734040846</v>
      </c>
      <c r="K29" s="49">
        <f>I29/hours_empl_oecd!Q54</f>
        <v>1.2180273992847395</v>
      </c>
      <c r="L29" s="49">
        <f>I29/hours_empl_oecd!R54</f>
        <v>1.157571970187965</v>
      </c>
    </row>
    <row r="30" spans="1:12" s="2" customFormat="1" ht="12.75">
      <c r="A30" s="59">
        <v>1999</v>
      </c>
      <c r="B30" s="29">
        <v>2017.33693291394</v>
      </c>
      <c r="C30" s="29">
        <v>2155.24925454269</v>
      </c>
      <c r="D30" s="29">
        <v>1795</v>
      </c>
      <c r="E30" s="29">
        <v>2256.91195522866</v>
      </c>
      <c r="F30" s="29">
        <v>2277.24449536586</v>
      </c>
      <c r="G30" s="29">
        <v>2236.67012851115</v>
      </c>
      <c r="H30" s="29">
        <v>2021.7</v>
      </c>
      <c r="I30" s="29">
        <v>1969.45732554742</v>
      </c>
      <c r="J30" s="35">
        <f>(SUMPRODUCT(B30:I30,population_sec!B55:I55)+SUMPRODUCT(hours_empl_sec!B55:C55,population_sec!B55:C55))/(SUM(population_sec!B55:I55)+SUM(population_sec!B55:C55))</f>
        <v>2122.9962209932137</v>
      </c>
      <c r="K30" s="49">
        <f>I30/hours_empl_oecd!Q55</f>
        <v>1.2280676936380877</v>
      </c>
      <c r="L30" s="49">
        <f>I30/hours_empl_oecd!R55</f>
        <v>1.1653085378495516</v>
      </c>
    </row>
    <row r="31" spans="1:12" s="2" customFormat="1" ht="12.75">
      <c r="A31" s="59">
        <v>2000</v>
      </c>
      <c r="B31" s="29">
        <v>2021.90068820174</v>
      </c>
      <c r="C31" s="29">
        <v>2160.12500435991</v>
      </c>
      <c r="D31" s="29">
        <v>1795</v>
      </c>
      <c r="E31" s="29">
        <v>2262.01769324481</v>
      </c>
      <c r="F31" s="29">
        <v>2282.39623102179</v>
      </c>
      <c r="G31" s="29">
        <v>2236.67012851115</v>
      </c>
      <c r="H31" s="29">
        <v>2022.6</v>
      </c>
      <c r="I31" s="29">
        <v>1969.45732554742</v>
      </c>
      <c r="J31" s="35">
        <f>(SUMPRODUCT(B31:I31,population_sec!B56:I56)+SUMPRODUCT(hours_empl_sec!B56:C56,population_sec!B56:C56))/(SUM(population_sec!B56:I56)+SUM(population_sec!B56:C56))</f>
        <v>2124.036706930606</v>
      </c>
      <c r="K31" s="49">
        <f>I31/hours_empl_oecd!Q56</f>
        <v>1.2357651753319008</v>
      </c>
      <c r="L31" s="49">
        <f>I31/hours_empl_oecd!R56</f>
        <v>1.1711521352814902</v>
      </c>
    </row>
    <row r="32" spans="1:12" s="2" customFormat="1" ht="12.75">
      <c r="A32" s="59">
        <v>2001</v>
      </c>
      <c r="B32" s="29">
        <v>1932.24557136368</v>
      </c>
      <c r="C32" s="29">
        <v>2064.34074513255</v>
      </c>
      <c r="D32" s="29">
        <v>1766.10482927644</v>
      </c>
      <c r="E32" s="29">
        <v>2161.7153085822</v>
      </c>
      <c r="F32" s="29">
        <v>2181.19022127213</v>
      </c>
      <c r="G32" s="29">
        <v>2200.66513396206</v>
      </c>
      <c r="H32" s="29">
        <v>2025.8</v>
      </c>
      <c r="I32" s="29">
        <v>1937.75381264801</v>
      </c>
      <c r="J32" s="35">
        <f>(SUMPRODUCT(B32:I32,population_sec!B57:I57)+SUMPRODUCT(hours_empl_sec!B57:C57,population_sec!B57:C57))/(SUM(population_sec!B57:I57)+SUM(population_sec!B57:C57))</f>
        <v>2078.9786962248963</v>
      </c>
      <c r="K32" s="49">
        <f>I32/hours_empl_oecd!Q57</f>
        <v>1.22298127779834</v>
      </c>
      <c r="L32" s="49">
        <f>I32/hours_empl_oecd!R57</f>
        <v>1.1629831415441887</v>
      </c>
    </row>
    <row r="33" spans="1:12" s="2" customFormat="1" ht="12.75">
      <c r="A33" s="59">
        <v>2002</v>
      </c>
      <c r="B33" s="29">
        <v>1913.46651074454</v>
      </c>
      <c r="C33" s="29">
        <v>2044.27788119542</v>
      </c>
      <c r="D33" s="29">
        <v>1766.10482927644</v>
      </c>
      <c r="E33" s="29">
        <v>2140.7060831386</v>
      </c>
      <c r="F33" s="29">
        <v>2159.99172352723</v>
      </c>
      <c r="G33" s="29">
        <v>2200.66513396206</v>
      </c>
      <c r="H33" s="29">
        <v>1978.8</v>
      </c>
      <c r="I33" s="29">
        <v>1937.75381264801</v>
      </c>
      <c r="J33" s="35">
        <f>(SUMPRODUCT(B33:I33,population_sec!B58:I58)+SUMPRODUCT(hours_empl_sec!B58:C58,population_sec!B58:C58))/(SUM(population_sec!B58:I58)+SUM(population_sec!B58:C58))</f>
        <v>2070.9856847332294</v>
      </c>
      <c r="K33" s="49">
        <f>I33/hours_empl_oecd!Q58</f>
        <v>1.2276664157292543</v>
      </c>
      <c r="L33" s="49">
        <f>I33/hours_empl_oecd!R58</f>
        <v>1.1676012194799184</v>
      </c>
    </row>
    <row r="34" spans="1:12" s="2" customFormat="1" ht="12.75">
      <c r="A34" s="59">
        <v>2003</v>
      </c>
      <c r="B34" s="29">
        <v>1913.46651074454</v>
      </c>
      <c r="C34" s="29">
        <v>2044.27788119542</v>
      </c>
      <c r="D34" s="29">
        <v>1766.10482927644</v>
      </c>
      <c r="E34" s="29">
        <v>2140.7060831386</v>
      </c>
      <c r="F34" s="29">
        <v>2159.99172352723</v>
      </c>
      <c r="G34" s="29">
        <v>2200.66513396206</v>
      </c>
      <c r="H34" s="29">
        <v>1978.8</v>
      </c>
      <c r="I34" s="29">
        <v>1937.75381264801</v>
      </c>
      <c r="J34" s="35">
        <f>(SUMPRODUCT(B34:I34,population_sec!B59:I59)+SUMPRODUCT(hours_empl_sec!B59:C59,population_sec!B59:C59))/(SUM(population_sec!B59:I59)+SUM(population_sec!B59:C59))</f>
        <v>2071.0769652488443</v>
      </c>
      <c r="K34" s="49">
        <f>I34/hours_empl_oecd!Q59</f>
        <v>1.2301272039076065</v>
      </c>
      <c r="L34" s="49">
        <f>I34/hours_empl_oecd!R59</f>
        <v>1.1695919244573934</v>
      </c>
    </row>
    <row r="35" s="2" customFormat="1" ht="12.75">
      <c r="A35" s="51"/>
    </row>
    <row r="36" s="2" customFormat="1" ht="12.75">
      <c r="A36" s="51"/>
    </row>
    <row r="37" s="2" customFormat="1" ht="12.75">
      <c r="A37" s="2" t="s">
        <v>1443</v>
      </c>
    </row>
  </sheetData>
  <printOptions/>
  <pageMargins left="0.7875" right="0.7875" top="0.7875" bottom="0.7875" header="0.5" footer="0.5"/>
  <pageSetup fitToHeight="0" horizontalDpi="300" verticalDpi="300" orientation="portrait" paperSize="9" r:id="rId1"/>
  <headerFooter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J62"/>
  <sheetViews>
    <sheetView workbookViewId="0" topLeftCell="A12">
      <selection activeCell="C48" sqref="C48"/>
    </sheetView>
  </sheetViews>
  <sheetFormatPr defaultColWidth="9.140625" defaultRowHeight="12.75"/>
  <cols>
    <col min="1" max="6" width="9.00390625" style="1" customWidth="1"/>
    <col min="7" max="7" width="9.8515625" style="1" customWidth="1"/>
    <col min="8" max="16384" width="9.00390625" style="1" customWidth="1"/>
  </cols>
  <sheetData>
    <row r="1" spans="1:10" s="2" customFormat="1" ht="12.75">
      <c r="A1" s="53" t="s">
        <v>1444</v>
      </c>
      <c r="B1" s="35"/>
      <c r="C1" s="35"/>
      <c r="D1" s="35"/>
      <c r="E1" s="35"/>
      <c r="F1" s="35"/>
      <c r="G1" s="35"/>
      <c r="H1" s="35"/>
      <c r="I1" s="35"/>
      <c r="J1" s="35"/>
    </row>
    <row r="2" spans="1:10" s="2" customFormat="1" ht="12.75">
      <c r="A2" s="53" t="s">
        <v>1445</v>
      </c>
      <c r="B2" s="35"/>
      <c r="C2" s="35"/>
      <c r="D2" s="35"/>
      <c r="E2" s="35"/>
      <c r="F2" s="35"/>
      <c r="G2" s="35"/>
      <c r="H2" s="35"/>
      <c r="I2" s="35"/>
      <c r="J2" s="35"/>
    </row>
    <row r="3" spans="1:10" s="2" customFormat="1" ht="12.75">
      <c r="A3" s="56"/>
      <c r="B3" s="58" t="s">
        <v>1446</v>
      </c>
      <c r="C3" s="58" t="s">
        <v>1447</v>
      </c>
      <c r="D3" s="58"/>
      <c r="E3" s="58"/>
      <c r="F3" s="58"/>
      <c r="G3" s="58"/>
      <c r="H3" s="58"/>
      <c r="I3" s="58"/>
      <c r="J3" s="58"/>
    </row>
    <row r="4" spans="1:10" s="2" customFormat="1" ht="12.75">
      <c r="A4" s="56"/>
      <c r="B4" s="58"/>
      <c r="C4" s="58"/>
      <c r="D4" s="58"/>
      <c r="E4" s="58"/>
      <c r="F4" s="58"/>
      <c r="G4" s="58"/>
      <c r="H4" s="58"/>
      <c r="I4" s="58"/>
      <c r="J4" s="58"/>
    </row>
    <row r="5" spans="1:10" s="2" customFormat="1" ht="12.75">
      <c r="A5" s="54"/>
      <c r="B5" s="63" t="s">
        <v>1448</v>
      </c>
      <c r="C5" s="63" t="s">
        <v>1449</v>
      </c>
      <c r="D5" s="58"/>
      <c r="E5" s="58"/>
      <c r="F5" s="58"/>
      <c r="G5" s="58"/>
      <c r="H5" s="58"/>
      <c r="I5" s="58"/>
      <c r="J5" s="58"/>
    </row>
    <row r="6" spans="1:10" s="2" customFormat="1" ht="12.75">
      <c r="A6" s="59">
        <v>1950</v>
      </c>
      <c r="B6" s="35"/>
      <c r="C6" s="35"/>
      <c r="D6" s="35"/>
      <c r="E6" s="35"/>
      <c r="F6" s="35"/>
      <c r="G6" s="35"/>
      <c r="H6" s="35"/>
      <c r="I6" s="35"/>
      <c r="J6" s="35"/>
    </row>
    <row r="7" spans="1:10" s="2" customFormat="1" ht="12.75">
      <c r="A7" s="59">
        <v>1951</v>
      </c>
      <c r="B7" s="35"/>
      <c r="C7" s="35"/>
      <c r="D7" s="35"/>
      <c r="E7" s="35"/>
      <c r="F7" s="35"/>
      <c r="G7" s="35"/>
      <c r="H7" s="35"/>
      <c r="I7" s="35"/>
      <c r="J7" s="35"/>
    </row>
    <row r="8" spans="1:10" s="2" customFormat="1" ht="12.75">
      <c r="A8" s="59">
        <v>1952</v>
      </c>
      <c r="B8" s="35"/>
      <c r="C8" s="35"/>
      <c r="D8" s="35"/>
      <c r="E8" s="35"/>
      <c r="F8" s="35"/>
      <c r="G8" s="35"/>
      <c r="H8" s="35"/>
      <c r="I8" s="35"/>
      <c r="J8" s="35"/>
    </row>
    <row r="9" spans="1:10" s="2" customFormat="1" ht="12.75">
      <c r="A9" s="59">
        <v>1953</v>
      </c>
      <c r="B9" s="35"/>
      <c r="C9" s="35"/>
      <c r="D9" s="35"/>
      <c r="E9" s="35"/>
      <c r="F9" s="35"/>
      <c r="G9" s="35"/>
      <c r="H9" s="35"/>
      <c r="I9" s="35"/>
      <c r="J9" s="35"/>
    </row>
    <row r="10" spans="1:10" s="2" customFormat="1" ht="12.75">
      <c r="A10" s="59">
        <v>1954</v>
      </c>
      <c r="B10" s="35"/>
      <c r="C10" s="35"/>
      <c r="D10" s="35"/>
      <c r="E10" s="35"/>
      <c r="F10" s="35"/>
      <c r="G10" s="35"/>
      <c r="H10" s="35"/>
      <c r="I10" s="35"/>
      <c r="J10" s="35"/>
    </row>
    <row r="11" spans="1:10" s="2" customFormat="1" ht="12.75">
      <c r="A11" s="59">
        <v>1955</v>
      </c>
      <c r="B11" s="35"/>
      <c r="C11" s="35"/>
      <c r="D11" s="35"/>
      <c r="E11" s="35"/>
      <c r="F11" s="35"/>
      <c r="G11" s="35"/>
      <c r="H11" s="35"/>
      <c r="I11" s="35"/>
      <c r="J11" s="35"/>
    </row>
    <row r="12" spans="1:10" s="2" customFormat="1" ht="12.75">
      <c r="A12" s="59">
        <v>1956</v>
      </c>
      <c r="B12" s="35"/>
      <c r="C12" s="35"/>
      <c r="D12" s="35"/>
      <c r="E12" s="35"/>
      <c r="F12" s="35"/>
      <c r="G12" s="35"/>
      <c r="H12" s="35"/>
      <c r="I12" s="35"/>
      <c r="J12" s="35"/>
    </row>
    <row r="13" spans="1:10" s="2" customFormat="1" ht="12.75">
      <c r="A13" s="59">
        <v>1957</v>
      </c>
      <c r="B13" s="35"/>
      <c r="C13" s="35"/>
      <c r="D13" s="35"/>
      <c r="E13" s="35"/>
      <c r="F13" s="35"/>
      <c r="G13" s="35"/>
      <c r="H13" s="35"/>
      <c r="I13" s="35"/>
      <c r="J13" s="35"/>
    </row>
    <row r="14" spans="1:10" s="2" customFormat="1" ht="12.75">
      <c r="A14" s="59">
        <v>1958</v>
      </c>
      <c r="B14" s="35"/>
      <c r="C14" s="35"/>
      <c r="D14" s="35"/>
      <c r="E14" s="35"/>
      <c r="F14" s="35"/>
      <c r="G14" s="35"/>
      <c r="H14" s="35"/>
      <c r="I14" s="35"/>
      <c r="J14" s="35"/>
    </row>
    <row r="15" spans="1:10" s="2" customFormat="1" ht="12.75">
      <c r="A15" s="59">
        <v>1959</v>
      </c>
      <c r="B15" s="35"/>
      <c r="C15" s="35"/>
      <c r="D15" s="35"/>
      <c r="E15" s="35"/>
      <c r="F15" s="35"/>
      <c r="G15" s="35"/>
      <c r="H15" s="35"/>
      <c r="I15" s="35"/>
      <c r="J15" s="35"/>
    </row>
    <row r="16" spans="1:10" s="2" customFormat="1" ht="12.75">
      <c r="A16" s="59">
        <v>1960</v>
      </c>
      <c r="B16" s="35"/>
      <c r="C16" s="35"/>
      <c r="D16" s="35"/>
      <c r="E16" s="35"/>
      <c r="F16" s="35"/>
      <c r="G16" s="35"/>
      <c r="H16" s="35"/>
      <c r="I16" s="35"/>
      <c r="J16" s="35"/>
    </row>
    <row r="17" spans="1:10" s="2" customFormat="1" ht="12.75">
      <c r="A17" s="59">
        <v>1961</v>
      </c>
      <c r="B17" s="35"/>
      <c r="C17" s="35"/>
      <c r="D17" s="35"/>
      <c r="E17" s="35"/>
      <c r="F17" s="35"/>
      <c r="G17" s="35"/>
      <c r="H17" s="35"/>
      <c r="I17" s="35"/>
      <c r="J17" s="35"/>
    </row>
    <row r="18" spans="1:10" s="2" customFormat="1" ht="12.75">
      <c r="A18" s="59">
        <v>1962</v>
      </c>
      <c r="B18" s="35"/>
      <c r="C18" s="35"/>
      <c r="D18" s="35"/>
      <c r="E18" s="35"/>
      <c r="F18" s="35"/>
      <c r="G18" s="35"/>
      <c r="H18" s="35"/>
      <c r="I18" s="35"/>
      <c r="J18" s="35"/>
    </row>
    <row r="19" spans="1:10" s="2" customFormat="1" ht="12.75">
      <c r="A19" s="59">
        <v>1963</v>
      </c>
      <c r="B19" s="35"/>
      <c r="C19" s="35"/>
      <c r="D19" s="35"/>
      <c r="E19" s="35"/>
      <c r="F19" s="35"/>
      <c r="G19" s="35"/>
      <c r="H19" s="35"/>
      <c r="I19" s="35"/>
      <c r="J19" s="35"/>
    </row>
    <row r="20" spans="1:10" s="2" customFormat="1" ht="12.75">
      <c r="A20" s="59">
        <v>1964</v>
      </c>
      <c r="B20" s="35"/>
      <c r="C20" s="35"/>
      <c r="D20" s="35"/>
      <c r="E20" s="35"/>
      <c r="F20" s="35"/>
      <c r="G20" s="35"/>
      <c r="H20" s="35"/>
      <c r="I20" s="35"/>
      <c r="J20" s="35"/>
    </row>
    <row r="21" spans="1:10" s="2" customFormat="1" ht="12.75">
      <c r="A21" s="59">
        <v>1965</v>
      </c>
      <c r="B21" s="35"/>
      <c r="C21" s="35"/>
      <c r="D21" s="35"/>
      <c r="E21" s="35"/>
      <c r="F21" s="35"/>
      <c r="G21" s="35"/>
      <c r="H21" s="35"/>
      <c r="I21" s="35"/>
      <c r="J21" s="35"/>
    </row>
    <row r="22" spans="1:10" s="2" customFormat="1" ht="12.75">
      <c r="A22" s="59">
        <v>1966</v>
      </c>
      <c r="B22" s="35"/>
      <c r="C22" s="35"/>
      <c r="D22" s="35"/>
      <c r="E22" s="35"/>
      <c r="F22" s="35"/>
      <c r="G22" s="35"/>
      <c r="H22" s="35"/>
      <c r="I22" s="35"/>
      <c r="J22" s="35"/>
    </row>
    <row r="23" spans="1:10" s="2" customFormat="1" ht="12.75">
      <c r="A23" s="59">
        <v>1967</v>
      </c>
      <c r="B23" s="35"/>
      <c r="C23" s="35"/>
      <c r="D23" s="35"/>
      <c r="E23" s="35"/>
      <c r="F23" s="35"/>
      <c r="G23" s="35"/>
      <c r="H23" s="35"/>
      <c r="I23" s="35"/>
      <c r="J23" s="35"/>
    </row>
    <row r="24" spans="1:10" s="2" customFormat="1" ht="12.75">
      <c r="A24" s="59">
        <v>1968</v>
      </c>
      <c r="B24" s="35"/>
      <c r="C24" s="35"/>
      <c r="D24" s="35"/>
      <c r="E24" s="35"/>
      <c r="F24" s="35"/>
      <c r="G24" s="35"/>
      <c r="H24" s="35"/>
      <c r="I24" s="35"/>
      <c r="J24" s="35"/>
    </row>
    <row r="25" spans="1:10" s="2" customFormat="1" ht="12.75">
      <c r="A25" s="59">
        <v>1969</v>
      </c>
      <c r="B25" s="35"/>
      <c r="C25" s="35"/>
      <c r="D25" s="35"/>
      <c r="E25" s="35"/>
      <c r="F25" s="35"/>
      <c r="G25" s="35"/>
      <c r="H25" s="35"/>
      <c r="I25" s="35"/>
      <c r="J25" s="35"/>
    </row>
    <row r="26" spans="1:10" s="2" customFormat="1" ht="12.75">
      <c r="A26" s="59">
        <v>1970</v>
      </c>
      <c r="B26" s="35"/>
      <c r="C26" s="35"/>
      <c r="D26" s="35"/>
      <c r="E26" s="35"/>
      <c r="F26" s="35"/>
      <c r="G26" s="35"/>
      <c r="H26" s="35"/>
      <c r="I26" s="35"/>
      <c r="J26" s="35"/>
    </row>
    <row r="27" spans="1:10" s="2" customFormat="1" ht="12.75">
      <c r="A27" s="59">
        <v>1971</v>
      </c>
      <c r="B27" s="35"/>
      <c r="C27" s="35"/>
      <c r="D27" s="35"/>
      <c r="E27" s="35"/>
      <c r="F27" s="35"/>
      <c r="G27" s="35"/>
      <c r="H27" s="35"/>
      <c r="I27" s="35"/>
      <c r="J27" s="35"/>
    </row>
    <row r="28" spans="1:10" s="2" customFormat="1" ht="12.75">
      <c r="A28" s="59">
        <v>1972</v>
      </c>
      <c r="B28" s="35"/>
      <c r="C28" s="35"/>
      <c r="D28" s="35"/>
      <c r="E28" s="35"/>
      <c r="F28" s="35"/>
      <c r="G28" s="35"/>
      <c r="H28" s="35"/>
      <c r="I28" s="35"/>
      <c r="J28" s="35"/>
    </row>
    <row r="29" spans="1:10" s="2" customFormat="1" ht="12.75">
      <c r="A29" s="59">
        <v>1973</v>
      </c>
      <c r="B29" s="35"/>
      <c r="C29" s="35"/>
      <c r="D29" s="35"/>
      <c r="E29" s="35"/>
      <c r="F29" s="35"/>
      <c r="G29" s="35"/>
      <c r="H29" s="35"/>
      <c r="I29" s="35"/>
      <c r="J29" s="35"/>
    </row>
    <row r="30" spans="1:10" s="2" customFormat="1" ht="12.75">
      <c r="A30" s="59">
        <v>1974</v>
      </c>
      <c r="B30" s="35"/>
      <c r="C30" s="35"/>
      <c r="D30" s="35"/>
      <c r="E30" s="35"/>
      <c r="F30" s="35"/>
      <c r="G30" s="35"/>
      <c r="H30" s="35"/>
      <c r="I30" s="35"/>
      <c r="J30" s="35"/>
    </row>
    <row r="31" spans="1:10" s="2" customFormat="1" ht="12.75">
      <c r="A31" s="59">
        <v>1975</v>
      </c>
      <c r="B31" s="35"/>
      <c r="C31" s="35"/>
      <c r="D31" s="35"/>
      <c r="E31" s="35"/>
      <c r="F31" s="35"/>
      <c r="G31" s="35"/>
      <c r="H31" s="35"/>
      <c r="I31" s="35"/>
      <c r="J31" s="35"/>
    </row>
    <row r="32" spans="1:10" s="2" customFormat="1" ht="12.75">
      <c r="A32" s="59">
        <v>1976</v>
      </c>
      <c r="B32" s="35"/>
      <c r="C32" s="35"/>
      <c r="D32" s="35"/>
      <c r="E32" s="35"/>
      <c r="F32" s="35"/>
      <c r="G32" s="35"/>
      <c r="H32" s="35"/>
      <c r="I32" s="35"/>
      <c r="J32" s="35"/>
    </row>
    <row r="33" spans="1:10" s="2" customFormat="1" ht="12.75">
      <c r="A33" s="59">
        <v>1977</v>
      </c>
      <c r="B33" s="35"/>
      <c r="C33" s="35"/>
      <c r="D33" s="35"/>
      <c r="E33" s="35"/>
      <c r="F33" s="35"/>
      <c r="G33" s="35"/>
      <c r="H33" s="35"/>
      <c r="I33" s="35"/>
      <c r="J33" s="35"/>
    </row>
    <row r="34" spans="1:10" s="2" customFormat="1" ht="12.75">
      <c r="A34" s="59">
        <v>1978</v>
      </c>
      <c r="B34" s="35"/>
      <c r="C34" s="35"/>
      <c r="D34" s="35"/>
      <c r="E34" s="35"/>
      <c r="F34" s="35"/>
      <c r="G34" s="35"/>
      <c r="H34" s="35"/>
      <c r="I34" s="35"/>
      <c r="J34" s="35"/>
    </row>
    <row r="35" spans="1:10" s="2" customFormat="1" ht="12.75">
      <c r="A35" s="59">
        <v>1979</v>
      </c>
      <c r="B35" s="35"/>
      <c r="C35" s="35"/>
      <c r="D35" s="35"/>
      <c r="E35" s="35"/>
      <c r="F35" s="35"/>
      <c r="G35" s="35"/>
      <c r="H35" s="35"/>
      <c r="I35" s="35"/>
      <c r="J35" s="35"/>
    </row>
    <row r="36" spans="1:10" s="2" customFormat="1" ht="12.75">
      <c r="A36" s="59">
        <v>1980</v>
      </c>
      <c r="B36" s="35"/>
      <c r="C36" s="35"/>
      <c r="D36" s="35"/>
      <c r="E36" s="35"/>
      <c r="F36" s="35"/>
      <c r="G36" s="35"/>
      <c r="H36" s="35"/>
      <c r="I36" s="35"/>
      <c r="J36" s="35"/>
    </row>
    <row r="37" spans="1:10" s="2" customFormat="1" ht="12.75">
      <c r="A37" s="59">
        <v>1981</v>
      </c>
      <c r="B37" s="35"/>
      <c r="C37" s="35"/>
      <c r="D37" s="35"/>
      <c r="E37" s="35"/>
      <c r="F37" s="35"/>
      <c r="G37" s="35"/>
      <c r="H37" s="35"/>
      <c r="I37" s="35"/>
      <c r="J37" s="35"/>
    </row>
    <row r="38" spans="1:10" s="2" customFormat="1" ht="12.75">
      <c r="A38" s="59">
        <v>1982</v>
      </c>
      <c r="B38" s="35"/>
      <c r="C38" s="35"/>
      <c r="D38" s="35"/>
      <c r="E38" s="35"/>
      <c r="F38" s="35"/>
      <c r="G38" s="35"/>
      <c r="H38" s="35"/>
      <c r="I38" s="35"/>
      <c r="J38" s="35"/>
    </row>
    <row r="39" spans="1:10" s="2" customFormat="1" ht="12.75">
      <c r="A39" s="59">
        <v>1983</v>
      </c>
      <c r="B39" s="35"/>
      <c r="C39" s="35"/>
      <c r="D39" s="35"/>
      <c r="E39" s="35"/>
      <c r="F39" s="35"/>
      <c r="G39" s="35"/>
      <c r="H39" s="35"/>
      <c r="I39" s="35"/>
      <c r="J39" s="35"/>
    </row>
    <row r="40" spans="1:10" s="2" customFormat="1" ht="12.75">
      <c r="A40" s="59">
        <v>1984</v>
      </c>
      <c r="B40" s="35"/>
      <c r="C40" s="35"/>
      <c r="D40" s="35"/>
      <c r="E40" s="35"/>
      <c r="F40" s="35"/>
      <c r="G40" s="35"/>
      <c r="H40" s="35"/>
      <c r="I40" s="35"/>
      <c r="J40" s="35"/>
    </row>
    <row r="41" spans="1:10" s="2" customFormat="1" ht="12.75">
      <c r="A41" s="59">
        <v>1985</v>
      </c>
      <c r="B41" s="35"/>
      <c r="C41" s="35"/>
      <c r="D41" s="35"/>
      <c r="E41" s="35"/>
      <c r="F41" s="35"/>
      <c r="G41" s="35"/>
      <c r="H41" s="35"/>
      <c r="I41" s="35"/>
      <c r="J41" s="35"/>
    </row>
    <row r="42" spans="1:10" s="2" customFormat="1" ht="12.75">
      <c r="A42" s="59">
        <v>1986</v>
      </c>
      <c r="B42" s="35"/>
      <c r="C42" s="35"/>
      <c r="D42" s="35"/>
      <c r="E42" s="35"/>
      <c r="F42" s="35"/>
      <c r="G42" s="35"/>
      <c r="H42" s="35"/>
      <c r="I42" s="35"/>
      <c r="J42" s="35"/>
    </row>
    <row r="43" spans="1:10" s="2" customFormat="1" ht="12.75">
      <c r="A43" s="59">
        <v>1987</v>
      </c>
      <c r="B43" s="35"/>
      <c r="C43" s="35"/>
      <c r="D43" s="35"/>
      <c r="E43" s="35"/>
      <c r="F43" s="35"/>
      <c r="G43" s="35"/>
      <c r="H43" s="35"/>
      <c r="I43" s="35"/>
      <c r="J43" s="35"/>
    </row>
    <row r="44" spans="1:10" s="2" customFormat="1" ht="12.75">
      <c r="A44" s="59">
        <v>1988</v>
      </c>
      <c r="B44" s="35"/>
      <c r="C44" s="35"/>
      <c r="D44" s="35"/>
      <c r="E44" s="35"/>
      <c r="F44" s="35"/>
      <c r="G44" s="35"/>
      <c r="H44" s="35"/>
      <c r="I44" s="35"/>
      <c r="J44" s="35"/>
    </row>
    <row r="45" spans="1:10" s="2" customFormat="1" ht="12.75">
      <c r="A45" s="59">
        <v>1989</v>
      </c>
      <c r="B45" s="35">
        <v>2095.51288391067</v>
      </c>
      <c r="C45" s="35">
        <v>1974.73907451336</v>
      </c>
      <c r="D45" s="35"/>
      <c r="E45" s="35"/>
      <c r="F45" s="35"/>
      <c r="G45" s="35"/>
      <c r="H45" s="35"/>
      <c r="I45" s="35"/>
      <c r="J45" s="35"/>
    </row>
    <row r="46" spans="1:10" s="2" customFormat="1" ht="12.75">
      <c r="A46" s="59">
        <v>1990</v>
      </c>
      <c r="B46" s="35">
        <v>2094.41747728029</v>
      </c>
      <c r="C46" s="35">
        <v>1976.58138404397</v>
      </c>
      <c r="D46" s="35"/>
      <c r="E46" s="35"/>
      <c r="F46" s="35"/>
      <c r="G46" s="35"/>
      <c r="H46" s="35"/>
      <c r="I46" s="35"/>
      <c r="J46" s="35"/>
    </row>
    <row r="47" spans="1:10" s="2" customFormat="1" ht="12.75">
      <c r="A47" s="59">
        <v>1991</v>
      </c>
      <c r="B47" s="35">
        <v>2098.7991038018</v>
      </c>
      <c r="C47" s="35">
        <v>1985.35944710157</v>
      </c>
      <c r="D47" s="35"/>
      <c r="E47" s="35"/>
      <c r="F47" s="35"/>
      <c r="G47" s="35"/>
      <c r="H47" s="35"/>
      <c r="I47" s="35"/>
      <c r="J47" s="35"/>
    </row>
    <row r="48" spans="1:10" s="2" customFormat="1" ht="12.75">
      <c r="A48" s="59">
        <v>1992</v>
      </c>
      <c r="B48" s="35">
        <v>2129.47048945235</v>
      </c>
      <c r="C48" s="35">
        <v>1976.25627059739</v>
      </c>
      <c r="D48" s="35"/>
      <c r="E48" s="35"/>
      <c r="F48" s="35"/>
      <c r="G48" s="35"/>
      <c r="H48" s="35"/>
      <c r="I48" s="35"/>
      <c r="J48" s="35"/>
    </row>
    <row r="49" spans="1:10" s="2" customFormat="1" ht="12.75">
      <c r="A49" s="59">
        <v>1993</v>
      </c>
      <c r="B49" s="35">
        <v>2151.37862205988</v>
      </c>
      <c r="C49" s="35">
        <v>1967.04472294435</v>
      </c>
      <c r="D49" s="35"/>
      <c r="E49" s="35"/>
      <c r="F49" s="35"/>
      <c r="G49" s="35"/>
      <c r="H49" s="35"/>
      <c r="I49" s="35"/>
      <c r="J49" s="35"/>
    </row>
    <row r="50" spans="1:10" s="2" customFormat="1" ht="12.75">
      <c r="A50" s="59">
        <v>1994</v>
      </c>
      <c r="B50" s="35">
        <v>2116.32560988783</v>
      </c>
      <c r="C50" s="35">
        <v>1966.71960949778</v>
      </c>
      <c r="D50" s="35"/>
      <c r="E50" s="35"/>
      <c r="F50" s="35"/>
      <c r="G50" s="35"/>
      <c r="H50" s="35"/>
      <c r="I50" s="35"/>
      <c r="J50" s="35"/>
    </row>
    <row r="51" spans="1:10" s="2" customFormat="1" ht="12.75">
      <c r="A51" s="59">
        <v>1995</v>
      </c>
      <c r="B51" s="35">
        <v>2105.37154358406</v>
      </c>
      <c r="C51" s="35">
        <v>1966.06938260462</v>
      </c>
      <c r="D51" s="35"/>
      <c r="E51" s="35"/>
      <c r="F51" s="35"/>
      <c r="G51" s="35"/>
      <c r="H51" s="35"/>
      <c r="I51" s="35"/>
      <c r="J51" s="35"/>
    </row>
    <row r="52" spans="1:10" s="2" customFormat="1" ht="12.75">
      <c r="A52" s="59">
        <v>1996</v>
      </c>
      <c r="B52" s="35">
        <v>2123.99345630046</v>
      </c>
      <c r="C52" s="35">
        <v>1960.97593860824</v>
      </c>
      <c r="D52" s="35"/>
      <c r="E52" s="35"/>
      <c r="F52" s="35"/>
      <c r="G52" s="35"/>
      <c r="H52" s="35"/>
      <c r="I52" s="35"/>
      <c r="J52" s="35"/>
    </row>
    <row r="53" spans="1:10" s="2" customFormat="1" ht="12.75">
      <c r="A53" s="59">
        <v>1997</v>
      </c>
      <c r="B53" s="35">
        <v>2107.56235684481</v>
      </c>
      <c r="C53" s="35">
        <v>1964.06313440621</v>
      </c>
      <c r="D53" s="35"/>
      <c r="E53" s="35"/>
      <c r="F53" s="35"/>
      <c r="G53" s="35"/>
      <c r="H53" s="35"/>
      <c r="I53" s="35"/>
      <c r="J53" s="35"/>
    </row>
    <row r="54" spans="1:10" s="2" customFormat="1" ht="12.75">
      <c r="A54" s="59">
        <v>1998</v>
      </c>
      <c r="B54" s="35">
        <v>2104.28295483727</v>
      </c>
      <c r="C54" s="35">
        <v>1986.26927961972</v>
      </c>
      <c r="D54" s="35"/>
      <c r="E54" s="35"/>
      <c r="F54" s="35"/>
      <c r="G54" s="35"/>
      <c r="H54" s="35"/>
      <c r="I54" s="35"/>
      <c r="J54" s="35"/>
    </row>
    <row r="55" spans="1:10" s="2" customFormat="1" ht="12.75">
      <c r="A55" s="59">
        <v>1999</v>
      </c>
      <c r="B55" s="35">
        <v>2123.95936688251</v>
      </c>
      <c r="C55" s="35">
        <v>1967.34531099143</v>
      </c>
      <c r="D55" s="35"/>
      <c r="E55" s="35"/>
      <c r="F55" s="35"/>
      <c r="G55" s="35"/>
      <c r="H55" s="35"/>
      <c r="I55" s="35"/>
      <c r="J55" s="35"/>
    </row>
    <row r="56" spans="1:10" s="2" customFormat="1" ht="12.75">
      <c r="A56" s="59">
        <v>2000</v>
      </c>
      <c r="B56" s="35">
        <v>2103.18982083476</v>
      </c>
      <c r="C56" s="35">
        <v>1965.34134178923</v>
      </c>
      <c r="D56" s="35"/>
      <c r="E56" s="35"/>
      <c r="F56" s="35"/>
      <c r="G56" s="35"/>
      <c r="H56" s="35"/>
      <c r="I56" s="35"/>
      <c r="J56" s="35"/>
    </row>
    <row r="57" spans="1:10" s="2" customFormat="1" ht="12.75">
      <c r="A57" s="59">
        <v>2001</v>
      </c>
      <c r="B57" s="29">
        <v>2113.02802685738</v>
      </c>
      <c r="C57" s="29">
        <v>1966.9661816829</v>
      </c>
      <c r="D57" s="29"/>
      <c r="E57" s="29"/>
      <c r="F57" s="29"/>
      <c r="G57" s="29"/>
      <c r="H57" s="29"/>
      <c r="I57" s="29"/>
      <c r="J57" s="29"/>
    </row>
    <row r="58" spans="1:10" s="2" customFormat="1" ht="12.75">
      <c r="A58" s="59">
        <v>2002</v>
      </c>
      <c r="B58" s="29">
        <v>2114.12116085989</v>
      </c>
      <c r="C58" s="29">
        <v>1957.71542655493</v>
      </c>
      <c r="D58" s="29"/>
      <c r="E58" s="29"/>
      <c r="F58" s="29"/>
      <c r="G58" s="29"/>
      <c r="H58" s="29"/>
      <c r="I58" s="29"/>
      <c r="J58" s="29"/>
    </row>
    <row r="59" spans="1:10" s="2" customFormat="1" ht="12.75">
      <c r="A59" s="59">
        <v>2003</v>
      </c>
      <c r="B59" s="29">
        <v>2114.12116085989</v>
      </c>
      <c r="C59" s="29">
        <v>1957.71542655493</v>
      </c>
      <c r="D59" s="29"/>
      <c r="E59" s="29"/>
      <c r="F59" s="29"/>
      <c r="G59" s="29"/>
      <c r="H59" s="29"/>
      <c r="I59" s="29"/>
      <c r="J59" s="29"/>
    </row>
    <row r="60" spans="1:10" s="2" customFormat="1" ht="12.75">
      <c r="A60" s="60"/>
      <c r="B60" s="61"/>
      <c r="C60" s="61"/>
      <c r="D60" s="61"/>
      <c r="E60" s="61"/>
      <c r="F60" s="61"/>
      <c r="G60" s="61"/>
      <c r="H60" s="61"/>
      <c r="I60" s="61"/>
      <c r="J60" s="61"/>
    </row>
    <row r="61" spans="1:10" s="2" customFormat="1" ht="12.75">
      <c r="A61" s="60"/>
      <c r="B61" s="61"/>
      <c r="C61" s="61"/>
      <c r="D61" s="61"/>
      <c r="E61" s="61"/>
      <c r="F61" s="61"/>
      <c r="G61" s="61"/>
      <c r="H61" s="61"/>
      <c r="I61" s="61"/>
      <c r="J61" s="61"/>
    </row>
    <row r="62" spans="1:10" s="2" customFormat="1" ht="12.75">
      <c r="A62" s="60"/>
      <c r="B62" s="2" t="s">
        <v>1450</v>
      </c>
      <c r="C62" s="61"/>
      <c r="D62" s="61"/>
      <c r="E62" s="61"/>
      <c r="F62" s="61"/>
      <c r="G62" s="61"/>
      <c r="H62" s="61"/>
      <c r="I62" s="61"/>
      <c r="J62" s="61"/>
    </row>
  </sheetData>
  <printOptions/>
  <pageMargins left="0.7875" right="0.7875" top="0.7875" bottom="0.7875" header="0.5" footer="0.5"/>
  <pageSetup fitToHeight="0" horizontalDpi="300" verticalDpi="300" orientation="portrait" paperSize="9" r:id="rId1"/>
  <headerFooter alignWithMargins="0">
    <oddHeader>&amp;C&amp;A</oddHeader>
    <oddFooter>&amp;CPage &amp;P</oddFooter>
  </headerFooter>
</worksheet>
</file>

<file path=xl/worksheets/sheet47.xml><?xml version="1.0" encoding="utf-8"?>
<worksheet xmlns="http://schemas.openxmlformats.org/spreadsheetml/2006/main" xmlns:r="http://schemas.openxmlformats.org/officeDocument/2006/relationships">
  <dimension ref="A1:V60"/>
  <sheetViews>
    <sheetView workbookViewId="0" topLeftCell="A1">
      <selection activeCell="A34" sqref="A34"/>
    </sheetView>
  </sheetViews>
  <sheetFormatPr defaultColWidth="9.140625" defaultRowHeight="12.75"/>
  <cols>
    <col min="1" max="19" width="9.00390625" style="1" customWidth="1"/>
    <col min="20" max="20" width="9.00390625" style="2" customWidth="1"/>
    <col min="21" max="16384" width="9.00390625" style="1" customWidth="1"/>
  </cols>
  <sheetData>
    <row r="1" spans="1:22" s="2" customFormat="1" ht="12.75">
      <c r="A1" s="2" t="s">
        <v>1451</v>
      </c>
      <c r="B1" s="2" t="s">
        <v>1452</v>
      </c>
      <c r="T1" s="2" t="s">
        <v>1453</v>
      </c>
      <c r="V1" s="5">
        <v>1933</v>
      </c>
    </row>
    <row r="2" spans="1:22" s="2" customFormat="1" ht="12.75">
      <c r="A2" s="2" t="s">
        <v>1454</v>
      </c>
      <c r="V2" s="5"/>
    </row>
    <row r="3" spans="20:22" s="2" customFormat="1" ht="12.75">
      <c r="T3" s="2" t="s">
        <v>1455</v>
      </c>
      <c r="V3" s="6">
        <v>8170</v>
      </c>
    </row>
    <row r="4" spans="1:22" s="2" customFormat="1" ht="12.75">
      <c r="A4" s="2" t="s">
        <v>1456</v>
      </c>
      <c r="B4" s="2" t="s">
        <v>1457</v>
      </c>
      <c r="C4" s="2" t="s">
        <v>1458</v>
      </c>
      <c r="T4" s="2" t="s">
        <v>1459</v>
      </c>
      <c r="V4" s="6">
        <v>10275</v>
      </c>
    </row>
    <row r="5" spans="1:22" s="2" customFormat="1" ht="12.75">
      <c r="A5" s="2" t="s">
        <v>1460</v>
      </c>
      <c r="B5" s="2" t="s">
        <v>1461</v>
      </c>
      <c r="C5" s="2" t="s">
        <v>1462</v>
      </c>
      <c r="T5" s="2" t="s">
        <v>1463</v>
      </c>
      <c r="V5" s="6">
        <v>5369</v>
      </c>
    </row>
    <row r="6" spans="1:22" s="2" customFormat="1" ht="12.75">
      <c r="A6" s="2" t="s">
        <v>1464</v>
      </c>
      <c r="B6" s="2" t="s">
        <v>1465</v>
      </c>
      <c r="C6" s="2" t="s">
        <v>1466</v>
      </c>
      <c r="T6" s="2" t="s">
        <v>1467</v>
      </c>
      <c r="V6" s="6">
        <v>5184</v>
      </c>
    </row>
    <row r="7" spans="20:22" s="2" customFormat="1" ht="12.75">
      <c r="T7" s="2" t="s">
        <v>1468</v>
      </c>
      <c r="V7" s="6">
        <v>59925</v>
      </c>
    </row>
    <row r="8" spans="20:22" s="2" customFormat="1" ht="12.75">
      <c r="T8" s="2" t="s">
        <v>1469</v>
      </c>
      <c r="V8" s="6">
        <v>82355</v>
      </c>
    </row>
    <row r="9" spans="1:22" s="2" customFormat="1" ht="12.75">
      <c r="A9" s="2" t="s">
        <v>1470</v>
      </c>
      <c r="C9" s="2" t="s">
        <v>1471</v>
      </c>
      <c r="D9" s="2" t="s">
        <v>1472</v>
      </c>
      <c r="E9" s="2" t="s">
        <v>1473</v>
      </c>
      <c r="I9" s="2" t="s">
        <v>1474</v>
      </c>
      <c r="J9" s="2" t="s">
        <v>1475</v>
      </c>
      <c r="L9" s="2" t="s">
        <v>1476</v>
      </c>
      <c r="M9" s="2" t="s">
        <v>1477</v>
      </c>
      <c r="O9" s="2" t="s">
        <v>1478</v>
      </c>
      <c r="P9" s="2" t="s">
        <v>1479</v>
      </c>
      <c r="T9" s="2" t="s">
        <v>1480</v>
      </c>
      <c r="V9" s="6">
        <v>10695</v>
      </c>
    </row>
    <row r="10" spans="15:22" s="2" customFormat="1" ht="12.75">
      <c r="O10" s="2" t="s">
        <v>1481</v>
      </c>
      <c r="P10" s="2" t="s">
        <v>1482</v>
      </c>
      <c r="T10" s="2" t="s">
        <v>1483</v>
      </c>
      <c r="V10" s="6">
        <v>3883</v>
      </c>
    </row>
    <row r="11" spans="2:22" s="2" customFormat="1" ht="12.75">
      <c r="B11" s="2" t="s">
        <v>1484</v>
      </c>
      <c r="C11" s="2" t="s">
        <v>1485</v>
      </c>
      <c r="T11" s="2" t="s">
        <v>1486</v>
      </c>
      <c r="V11" s="6">
        <v>57927</v>
      </c>
    </row>
    <row r="12" spans="20:22" s="2" customFormat="1" ht="12.75">
      <c r="T12" s="2" t="s">
        <v>1487</v>
      </c>
      <c r="V12" s="6">
        <v>16068</v>
      </c>
    </row>
    <row r="13" spans="1:22" s="2" customFormat="1" ht="12.75">
      <c r="A13" s="2" t="s">
        <v>1488</v>
      </c>
      <c r="C13" s="2">
        <v>11574.1</v>
      </c>
      <c r="D13" s="2">
        <v>10962</v>
      </c>
      <c r="E13" s="2">
        <v>23517.8</v>
      </c>
      <c r="G13" s="2" t="s">
        <v>1489</v>
      </c>
      <c r="I13" s="3">
        <f>C13/E13*100</f>
        <v>49.21421221372748</v>
      </c>
      <c r="J13" s="3">
        <f>D13/E13*100</f>
        <v>46.61150277662026</v>
      </c>
      <c r="L13" s="3">
        <f>I57/I13*100</f>
        <v>67.99146369912131</v>
      </c>
      <c r="M13" s="3">
        <f>J57/J13*100</f>
        <v>59.37876299945266</v>
      </c>
      <c r="O13" s="3">
        <v>16.8</v>
      </c>
      <c r="P13" s="3">
        <v>6.1</v>
      </c>
      <c r="T13" s="2" t="s">
        <v>1490</v>
      </c>
      <c r="V13" s="6">
        <v>10084</v>
      </c>
    </row>
    <row r="14" spans="15:22" s="2" customFormat="1" ht="12.75">
      <c r="O14" s="3"/>
      <c r="P14" s="3"/>
      <c r="T14" s="2" t="s">
        <v>1491</v>
      </c>
      <c r="V14" s="6">
        <v>40153</v>
      </c>
    </row>
    <row r="15" spans="1:22" s="2" customFormat="1" ht="12.75">
      <c r="A15" s="2" t="s">
        <v>1492</v>
      </c>
      <c r="C15" s="2">
        <v>82.804</v>
      </c>
      <c r="D15" s="2">
        <v>83.199</v>
      </c>
      <c r="E15" s="2">
        <v>218332.8</v>
      </c>
      <c r="G15" s="2" t="s">
        <v>1493</v>
      </c>
      <c r="I15" s="3">
        <f aca="true" t="shared" si="0" ref="I15:I28">C15/E15*100000</f>
        <v>37.92558882586584</v>
      </c>
      <c r="J15" s="3">
        <f aca="true" t="shared" si="1" ref="J15:J28">D15/E15*100000</f>
        <v>38.10650529833355</v>
      </c>
      <c r="O15" s="3">
        <v>20.6</v>
      </c>
      <c r="P15" s="3">
        <v>19.5</v>
      </c>
      <c r="R15" s="3">
        <v>8170</v>
      </c>
      <c r="T15" s="2" t="s">
        <v>1494</v>
      </c>
      <c r="V15" s="6">
        <v>8877</v>
      </c>
    </row>
    <row r="16" spans="1:22" s="2" customFormat="1" ht="12.75">
      <c r="A16" s="2" t="s">
        <v>1495</v>
      </c>
      <c r="C16" s="2">
        <v>210.321</v>
      </c>
      <c r="D16" s="2">
        <v>228.609</v>
      </c>
      <c r="E16" s="2">
        <v>260011</v>
      </c>
      <c r="G16" s="2" t="s">
        <v>1496</v>
      </c>
      <c r="I16" s="3">
        <f t="shared" si="0"/>
        <v>80.88927006934321</v>
      </c>
      <c r="J16" s="3">
        <f t="shared" si="1"/>
        <v>87.9228186499802</v>
      </c>
      <c r="O16" s="3">
        <v>81.8</v>
      </c>
      <c r="P16" s="3">
        <v>72.9</v>
      </c>
      <c r="R16" s="3">
        <v>10275</v>
      </c>
      <c r="T16" s="2" t="s">
        <v>1497</v>
      </c>
      <c r="V16" s="6">
        <v>59912</v>
      </c>
    </row>
    <row r="17" spans="1:22" s="2" customFormat="1" ht="12.75">
      <c r="A17" s="2" t="s">
        <v>1498</v>
      </c>
      <c r="C17" s="2">
        <v>53.215</v>
      </c>
      <c r="D17" s="2">
        <v>60.802</v>
      </c>
      <c r="E17" s="2">
        <v>183125</v>
      </c>
      <c r="G17" s="2" t="s">
        <v>1499</v>
      </c>
      <c r="I17" s="3">
        <f t="shared" si="0"/>
        <v>29.059385665529014</v>
      </c>
      <c r="J17" s="3">
        <f t="shared" si="1"/>
        <v>33.202457337883956</v>
      </c>
      <c r="O17" s="3">
        <v>41.7</v>
      </c>
      <c r="P17" s="3">
        <v>43.4</v>
      </c>
      <c r="R17" s="3">
        <v>5369</v>
      </c>
      <c r="V17" s="6"/>
    </row>
    <row r="18" spans="1:22" s="2" customFormat="1" ht="12.75">
      <c r="A18" s="2" t="s">
        <v>1500</v>
      </c>
      <c r="C18" s="2">
        <v>36.187</v>
      </c>
      <c r="D18" s="2">
        <v>47.742</v>
      </c>
      <c r="E18" s="2">
        <v>139803</v>
      </c>
      <c r="G18" s="2" t="s">
        <v>1501</v>
      </c>
      <c r="I18" s="3">
        <f t="shared" si="0"/>
        <v>25.88428002260323</v>
      </c>
      <c r="J18" s="3">
        <f t="shared" si="1"/>
        <v>34.14948177077745</v>
      </c>
      <c r="O18" s="3">
        <v>33.2</v>
      </c>
      <c r="P18" s="3">
        <v>33</v>
      </c>
      <c r="R18" s="3">
        <v>5184</v>
      </c>
      <c r="V18" s="6"/>
    </row>
    <row r="19" spans="1:22" s="2" customFormat="1" ht="12.75">
      <c r="A19" s="2" t="s">
        <v>1502</v>
      </c>
      <c r="C19" s="2">
        <v>518.488</v>
      </c>
      <c r="D19" s="2">
        <v>651.259</v>
      </c>
      <c r="E19" s="2">
        <v>2110400</v>
      </c>
      <c r="G19" s="2" t="s">
        <v>1503</v>
      </c>
      <c r="I19" s="3">
        <f t="shared" si="0"/>
        <v>24.56823351023503</v>
      </c>
      <c r="J19" s="3">
        <f t="shared" si="1"/>
        <v>30.859505307050796</v>
      </c>
      <c r="O19" s="3">
        <v>27</v>
      </c>
      <c r="P19" s="3">
        <v>52.8</v>
      </c>
      <c r="R19" s="3">
        <v>59925</v>
      </c>
      <c r="T19" s="2" t="s">
        <v>1504</v>
      </c>
      <c r="V19" s="6">
        <v>767.314</v>
      </c>
    </row>
    <row r="20" spans="1:22" s="2" customFormat="1" ht="12.75">
      <c r="A20" s="2" t="s">
        <v>1505</v>
      </c>
      <c r="C20" s="2">
        <v>33.065</v>
      </c>
      <c r="D20" s="2">
        <v>10.946</v>
      </c>
      <c r="E20" s="2">
        <v>141334</v>
      </c>
      <c r="G20" s="2" t="s">
        <v>1506</v>
      </c>
      <c r="I20" s="3">
        <f t="shared" si="0"/>
        <v>23.394936816335772</v>
      </c>
      <c r="J20" s="3">
        <f t="shared" si="1"/>
        <v>7.744774788798165</v>
      </c>
      <c r="O20" s="3">
        <v>28.2</v>
      </c>
      <c r="P20" s="3">
        <v>45.8</v>
      </c>
      <c r="R20" s="3">
        <v>82355</v>
      </c>
      <c r="T20" s="2" t="s">
        <v>1507</v>
      </c>
      <c r="V20" s="6">
        <v>10256.76</v>
      </c>
    </row>
    <row r="21" spans="1:22" s="2" customFormat="1" ht="12.75">
      <c r="A21" s="2" t="s">
        <v>1508</v>
      </c>
      <c r="C21" s="2">
        <v>174.603</v>
      </c>
      <c r="D21" s="2">
        <v>132.918</v>
      </c>
      <c r="E21" s="2">
        <v>696208</v>
      </c>
      <c r="G21" s="2" t="s">
        <v>1509</v>
      </c>
      <c r="I21" s="3">
        <f t="shared" si="0"/>
        <v>25.07914301473123</v>
      </c>
      <c r="J21" s="3">
        <f t="shared" si="1"/>
        <v>19.091708225128123</v>
      </c>
      <c r="O21" s="3">
        <v>22.7</v>
      </c>
      <c r="P21" s="3">
        <v>29</v>
      </c>
      <c r="R21" s="3">
        <v>10695</v>
      </c>
      <c r="T21" s="2" t="s">
        <v>1510</v>
      </c>
      <c r="V21" s="6">
        <v>1415.681</v>
      </c>
    </row>
    <row r="22" spans="1:22" s="2" customFormat="1" ht="12.75">
      <c r="A22" s="2" t="s">
        <v>1511</v>
      </c>
      <c r="C22" s="2">
        <v>348.205</v>
      </c>
      <c r="D22" s="2">
        <v>350.803</v>
      </c>
      <c r="E22" s="2">
        <v>1526821</v>
      </c>
      <c r="G22" s="2" t="s">
        <v>1512</v>
      </c>
      <c r="I22" s="3">
        <f t="shared" si="0"/>
        <v>22.805882287445613</v>
      </c>
      <c r="J22" s="3">
        <f t="shared" si="1"/>
        <v>22.976039758426168</v>
      </c>
      <c r="O22" s="3">
        <v>9</v>
      </c>
      <c r="P22" s="3">
        <v>5.3</v>
      </c>
      <c r="R22" s="3">
        <v>3883</v>
      </c>
      <c r="T22" s="2" t="s">
        <v>1513</v>
      </c>
      <c r="V22" s="6">
        <v>10075.034</v>
      </c>
    </row>
    <row r="23" spans="1:22" s="2" customFormat="1" ht="12.75">
      <c r="A23" s="2" t="s">
        <v>1514</v>
      </c>
      <c r="C23" s="2">
        <v>55.413</v>
      </c>
      <c r="D23" s="2">
        <v>93.343</v>
      </c>
      <c r="E23" s="2">
        <v>129344.3</v>
      </c>
      <c r="G23" s="2" t="s">
        <v>1515</v>
      </c>
      <c r="I23" s="3">
        <f t="shared" si="0"/>
        <v>42.84147040109227</v>
      </c>
      <c r="J23" s="3">
        <f t="shared" si="1"/>
        <v>72.1663034242715</v>
      </c>
      <c r="O23" s="3">
        <v>129.1</v>
      </c>
      <c r="P23" s="3">
        <v>29.9</v>
      </c>
      <c r="R23" s="3">
        <v>57927</v>
      </c>
      <c r="T23" s="2" t="s">
        <v>1516</v>
      </c>
      <c r="V23" s="6">
        <v>2366.515</v>
      </c>
    </row>
    <row r="24" spans="1:22" s="2" customFormat="1" ht="12.75">
      <c r="A24" s="2" t="s">
        <v>1517</v>
      </c>
      <c r="C24" s="2">
        <v>261.226</v>
      </c>
      <c r="D24" s="2">
        <v>269.064</v>
      </c>
      <c r="E24" s="2">
        <v>1260428.3</v>
      </c>
      <c r="G24" s="2" t="s">
        <v>1518</v>
      </c>
      <c r="I24" s="3">
        <f t="shared" si="0"/>
        <v>20.725177306793256</v>
      </c>
      <c r="J24" s="3">
        <f t="shared" si="1"/>
        <v>21.34702941849211</v>
      </c>
      <c r="O24" s="3">
        <v>10.6</v>
      </c>
      <c r="P24" s="3">
        <v>16.4</v>
      </c>
      <c r="R24" s="3">
        <v>16068</v>
      </c>
      <c r="T24" s="2" t="s">
        <v>1519</v>
      </c>
      <c r="V24" s="6">
        <v>3601.138</v>
      </c>
    </row>
    <row r="25" spans="1:22" s="2" customFormat="1" ht="12.75">
      <c r="A25" s="2" t="s">
        <v>1520</v>
      </c>
      <c r="C25" s="2">
        <v>231.879</v>
      </c>
      <c r="D25" s="2">
        <v>258.099</v>
      </c>
      <c r="E25" s="2">
        <v>444649</v>
      </c>
      <c r="G25" s="2" t="s">
        <v>1521</v>
      </c>
      <c r="I25" s="3">
        <f t="shared" si="0"/>
        <v>52.1487735269842</v>
      </c>
      <c r="J25" s="3">
        <f t="shared" si="1"/>
        <v>58.04555953122575</v>
      </c>
      <c r="O25" s="3">
        <v>74.9</v>
      </c>
      <c r="P25" s="3">
        <v>84.7</v>
      </c>
      <c r="R25" s="3">
        <v>10084</v>
      </c>
      <c r="T25" s="2" t="s">
        <v>1522</v>
      </c>
      <c r="V25" s="6">
        <v>397.499</v>
      </c>
    </row>
    <row r="26" spans="1:22" s="2" customFormat="1" ht="12.75">
      <c r="A26" s="2" t="s">
        <v>1523</v>
      </c>
      <c r="C26" s="2">
        <v>42.414</v>
      </c>
      <c r="D26" s="2">
        <v>28.098</v>
      </c>
      <c r="E26" s="2">
        <v>129556.7</v>
      </c>
      <c r="G26" s="2" t="s">
        <v>1524</v>
      </c>
      <c r="I26" s="3">
        <f t="shared" si="0"/>
        <v>32.73778970906175</v>
      </c>
      <c r="J26" s="3">
        <f t="shared" si="1"/>
        <v>21.687801557156057</v>
      </c>
      <c r="O26" s="3">
        <v>36</v>
      </c>
      <c r="P26" s="3">
        <v>26.2</v>
      </c>
      <c r="R26" s="3">
        <v>40153</v>
      </c>
      <c r="T26" s="2" t="s">
        <v>1525</v>
      </c>
      <c r="V26" s="6">
        <v>38625.478</v>
      </c>
    </row>
    <row r="27" spans="1:22" s="2" customFormat="1" ht="12.75">
      <c r="A27" s="2" t="s">
        <v>1526</v>
      </c>
      <c r="C27" s="2">
        <v>70.807</v>
      </c>
      <c r="D27" s="2">
        <v>86.188</v>
      </c>
      <c r="E27" s="2">
        <v>256235.6</v>
      </c>
      <c r="G27" s="2" t="s">
        <v>1527</v>
      </c>
      <c r="I27" s="3">
        <f t="shared" si="0"/>
        <v>27.633552870873526</v>
      </c>
      <c r="J27" s="3">
        <f t="shared" si="1"/>
        <v>33.6362316555545</v>
      </c>
      <c r="O27" s="3">
        <v>46</v>
      </c>
      <c r="P27" s="3">
        <v>60.5</v>
      </c>
      <c r="R27" s="3">
        <v>8877</v>
      </c>
      <c r="T27" s="2" t="s">
        <v>1528</v>
      </c>
      <c r="V27" s="6">
        <v>5422.366</v>
      </c>
    </row>
    <row r="28" spans="1:18" s="2" customFormat="1" ht="12.75">
      <c r="A28" s="2" t="s">
        <v>1529</v>
      </c>
      <c r="C28" s="2">
        <v>366.24</v>
      </c>
      <c r="D28" s="2">
        <v>296.315</v>
      </c>
      <c r="E28" s="2">
        <v>1659122.5</v>
      </c>
      <c r="G28" s="2" t="s">
        <v>1530</v>
      </c>
      <c r="I28" s="3">
        <f t="shared" si="0"/>
        <v>22.07431940679486</v>
      </c>
      <c r="J28" s="3">
        <f t="shared" si="1"/>
        <v>17.859742122718483</v>
      </c>
      <c r="O28" s="3">
        <v>40.8</v>
      </c>
      <c r="P28" s="3">
        <v>66.1</v>
      </c>
      <c r="R28" s="3">
        <v>59912</v>
      </c>
    </row>
    <row r="29" spans="9:18" s="2" customFormat="1" ht="12.75">
      <c r="I29" s="3"/>
      <c r="J29" s="3"/>
      <c r="O29" s="3"/>
      <c r="P29" s="3"/>
      <c r="R29" s="3"/>
    </row>
    <row r="30" spans="1:16" s="2" customFormat="1" ht="12.75">
      <c r="A30" s="2" t="s">
        <v>1531</v>
      </c>
      <c r="C30" s="2">
        <v>1236.933</v>
      </c>
      <c r="D30" s="2">
        <v>716.034</v>
      </c>
      <c r="E30" s="2">
        <v>11083756.3</v>
      </c>
      <c r="G30" s="2" t="s">
        <v>1532</v>
      </c>
      <c r="I30" s="3">
        <f>C30/E30*100000</f>
        <v>11.159871856800027</v>
      </c>
      <c r="J30" s="3">
        <f>D30/E30*100000</f>
        <v>6.460210605677066</v>
      </c>
      <c r="O30" s="3">
        <v>12.9</v>
      </c>
      <c r="P30" s="3">
        <v>14.4</v>
      </c>
    </row>
    <row r="31" spans="9:10" s="2" customFormat="1" ht="12.75">
      <c r="I31" s="3"/>
      <c r="J31" s="3"/>
    </row>
    <row r="32" spans="1:16" s="2" customFormat="1" ht="12.75">
      <c r="A32" s="2" t="s">
        <v>1533</v>
      </c>
      <c r="G32" s="2" t="s">
        <v>1534</v>
      </c>
      <c r="I32" s="3"/>
      <c r="J32" s="3"/>
      <c r="O32" s="3"/>
      <c r="P32" s="3"/>
    </row>
    <row r="33" spans="1:19" ht="12.75">
      <c r="A33" s="2" t="s">
        <v>1535</v>
      </c>
      <c r="B33" s="2"/>
      <c r="C33" s="2"/>
      <c r="D33" s="2"/>
      <c r="E33" s="2"/>
      <c r="F33" s="2"/>
      <c r="G33" s="2"/>
      <c r="H33" s="2"/>
      <c r="I33" s="3"/>
      <c r="J33" s="3"/>
      <c r="K33" s="2"/>
      <c r="L33" s="2"/>
      <c r="M33" s="2"/>
      <c r="N33" s="2"/>
      <c r="O33" s="3"/>
      <c r="P33" s="3"/>
      <c r="Q33" s="2"/>
      <c r="R33" s="2"/>
      <c r="S33" s="2"/>
    </row>
    <row r="34" spans="1:19" ht="12.75">
      <c r="A34" s="2" t="s">
        <v>1536</v>
      </c>
      <c r="B34" s="2"/>
      <c r="C34" s="2">
        <v>3902.9</v>
      </c>
      <c r="D34" s="2">
        <v>449.4</v>
      </c>
      <c r="E34" s="2">
        <v>10709.2</v>
      </c>
      <c r="F34" s="2"/>
      <c r="G34" s="2" t="s">
        <v>1537</v>
      </c>
      <c r="H34" s="2"/>
      <c r="I34" s="3">
        <f aca="true" t="shared" si="2" ref="I34:I43">C34/E34*100</f>
        <v>36.444365592201095</v>
      </c>
      <c r="J34" s="3">
        <f aca="true" t="shared" si="3" ref="J34:J43">D34/E34*100</f>
        <v>4.196391887349195</v>
      </c>
      <c r="K34" s="2"/>
      <c r="L34" s="3">
        <f aca="true" t="shared" si="4" ref="L34:L43">I49/I34*100</f>
        <v>55.76878731199878</v>
      </c>
      <c r="M34" s="3">
        <f aca="true" t="shared" si="5" ref="M34:M43">J49/J34*100</f>
        <v>52.71473075211394</v>
      </c>
      <c r="N34" s="2"/>
      <c r="O34" s="3">
        <v>54.8</v>
      </c>
      <c r="P34" s="3">
        <v>2.1</v>
      </c>
      <c r="Q34" s="2"/>
      <c r="R34" s="3">
        <v>767.314</v>
      </c>
      <c r="S34" s="2"/>
    </row>
    <row r="35" spans="1:19" ht="12.75">
      <c r="A35" s="2" t="s">
        <v>1538</v>
      </c>
      <c r="B35" s="2"/>
      <c r="C35" s="2">
        <v>43005.4</v>
      </c>
      <c r="D35" s="2">
        <v>40682</v>
      </c>
      <c r="E35" s="2">
        <v>78185.7</v>
      </c>
      <c r="F35" s="2"/>
      <c r="G35" s="2" t="s">
        <v>1539</v>
      </c>
      <c r="H35" s="2"/>
      <c r="I35" s="3">
        <f t="shared" si="2"/>
        <v>55.004175955449654</v>
      </c>
      <c r="J35" s="3">
        <f t="shared" si="3"/>
        <v>52.03253280331314</v>
      </c>
      <c r="K35" s="2"/>
      <c r="L35" s="3">
        <f t="shared" si="4"/>
        <v>60.239644323736094</v>
      </c>
      <c r="M35" s="3">
        <f t="shared" si="5"/>
        <v>68.3963423627157</v>
      </c>
      <c r="N35" s="2"/>
      <c r="O35" s="3">
        <v>65.9</v>
      </c>
      <c r="P35" s="3">
        <v>10.6</v>
      </c>
      <c r="Q35" s="2"/>
      <c r="R35" s="3">
        <v>10256.76</v>
      </c>
      <c r="S35" s="2"/>
    </row>
    <row r="36" spans="1:19" ht="12.75">
      <c r="A36" s="2" t="s">
        <v>1540</v>
      </c>
      <c r="B36" s="2"/>
      <c r="C36" s="2">
        <v>5078.8</v>
      </c>
      <c r="D36" s="2">
        <v>3637.9</v>
      </c>
      <c r="E36" s="2">
        <v>6904</v>
      </c>
      <c r="F36" s="2"/>
      <c r="G36" s="2" t="s">
        <v>1541</v>
      </c>
      <c r="H36" s="2"/>
      <c r="I36" s="3">
        <f t="shared" si="2"/>
        <v>73.56315179606025</v>
      </c>
      <c r="J36" s="3">
        <f t="shared" si="3"/>
        <v>52.69264194669757</v>
      </c>
      <c r="K36" s="2"/>
      <c r="L36" s="3">
        <f t="shared" si="4"/>
        <v>57.89950381979996</v>
      </c>
      <c r="M36" s="3">
        <f t="shared" si="5"/>
        <v>67.98427664311828</v>
      </c>
      <c r="N36" s="2"/>
      <c r="O36" s="2" t="s">
        <v>1542</v>
      </c>
      <c r="P36" s="2" t="s">
        <v>1543</v>
      </c>
      <c r="Q36" s="2"/>
      <c r="R36" s="3" t="s">
        <v>1544</v>
      </c>
      <c r="S36" s="2"/>
    </row>
    <row r="37" spans="1:19" ht="12.75">
      <c r="A37" s="2" t="s">
        <v>1545</v>
      </c>
      <c r="B37" s="2"/>
      <c r="C37" s="2">
        <v>39926.9</v>
      </c>
      <c r="D37" s="2">
        <v>36503.1</v>
      </c>
      <c r="E37" s="2">
        <v>68902</v>
      </c>
      <c r="F37" s="2"/>
      <c r="G37" s="2" t="s">
        <v>1546</v>
      </c>
      <c r="H37" s="2"/>
      <c r="I37" s="3">
        <f t="shared" si="2"/>
        <v>57.94737453194392</v>
      </c>
      <c r="J37" s="3">
        <f t="shared" si="3"/>
        <v>52.978288003250995</v>
      </c>
      <c r="K37" s="2"/>
      <c r="L37" s="3">
        <f t="shared" si="4"/>
        <v>56.24979650310943</v>
      </c>
      <c r="M37" s="3">
        <f t="shared" si="5"/>
        <v>75.13060534584734</v>
      </c>
      <c r="N37" s="2"/>
      <c r="O37" s="3">
        <v>38.2</v>
      </c>
      <c r="P37" s="3">
        <v>7.3</v>
      </c>
      <c r="Q37" s="2"/>
      <c r="R37" s="3">
        <v>10075.034</v>
      </c>
      <c r="S37" s="2"/>
    </row>
    <row r="38" spans="1:19" ht="12.75">
      <c r="A38" s="2" t="s">
        <v>1547</v>
      </c>
      <c r="B38" s="2"/>
      <c r="C38" s="2">
        <v>7958.4</v>
      </c>
      <c r="D38" s="2">
        <v>5536.8</v>
      </c>
      <c r="E38" s="2">
        <v>14925.5</v>
      </c>
      <c r="F38" s="2"/>
      <c r="G38" s="2" t="s">
        <v>1548</v>
      </c>
      <c r="H38" s="2"/>
      <c r="I38" s="3">
        <f t="shared" si="2"/>
        <v>53.32082677297243</v>
      </c>
      <c r="J38" s="3">
        <f t="shared" si="3"/>
        <v>37.096244681920204</v>
      </c>
      <c r="K38" s="2"/>
      <c r="L38" s="3">
        <f t="shared" si="4"/>
        <v>45.21888821873743</v>
      </c>
      <c r="M38" s="3">
        <f t="shared" si="5"/>
        <v>49.59904638058084</v>
      </c>
      <c r="N38" s="2"/>
      <c r="O38" s="3">
        <v>31.4</v>
      </c>
      <c r="P38" s="3">
        <v>0.5</v>
      </c>
      <c r="Q38" s="2"/>
      <c r="R38" s="3">
        <v>2366.515</v>
      </c>
      <c r="S38" s="2"/>
    </row>
    <row r="39" spans="1:19" ht="12.75">
      <c r="A39" s="2" t="s">
        <v>1549</v>
      </c>
      <c r="B39" s="2"/>
      <c r="C39" s="2">
        <v>4278.8</v>
      </c>
      <c r="D39" s="2">
        <v>2416.6</v>
      </c>
      <c r="E39" s="2">
        <v>8940.9</v>
      </c>
      <c r="F39" s="2"/>
      <c r="G39" s="2" t="s">
        <v>1550</v>
      </c>
      <c r="H39" s="2"/>
      <c r="I39" s="3">
        <f t="shared" si="2"/>
        <v>47.85647977272982</v>
      </c>
      <c r="J39" s="3">
        <f t="shared" si="3"/>
        <v>27.028598910624208</v>
      </c>
      <c r="K39" s="2"/>
      <c r="L39" s="3">
        <f t="shared" si="4"/>
        <v>52.96812190333738</v>
      </c>
      <c r="M39" s="3">
        <f t="shared" si="5"/>
        <v>60.39063146569562</v>
      </c>
      <c r="N39" s="2"/>
      <c r="O39" s="3">
        <v>32.4</v>
      </c>
      <c r="P39" s="3">
        <v>0.8</v>
      </c>
      <c r="Q39" s="2"/>
      <c r="R39" s="3">
        <v>3601.138</v>
      </c>
      <c r="S39" s="2"/>
    </row>
    <row r="40" spans="1:19" ht="12.75">
      <c r="A40" s="2" t="s">
        <v>1551</v>
      </c>
      <c r="B40" s="2"/>
      <c r="C40" s="2">
        <v>2798.6</v>
      </c>
      <c r="D40" s="2">
        <v>2144.3</v>
      </c>
      <c r="E40" s="2">
        <v>4411.3</v>
      </c>
      <c r="F40" s="2"/>
      <c r="G40" s="2" t="s">
        <v>1552</v>
      </c>
      <c r="H40" s="2"/>
      <c r="I40" s="3">
        <f t="shared" si="2"/>
        <v>63.44161585020288</v>
      </c>
      <c r="J40" s="3">
        <f t="shared" si="3"/>
        <v>48.60925350803618</v>
      </c>
      <c r="K40" s="2"/>
      <c r="L40" s="3">
        <f t="shared" si="4"/>
        <v>67.3515329093118</v>
      </c>
      <c r="M40" s="3">
        <f t="shared" si="5"/>
        <v>46.12227766637131</v>
      </c>
      <c r="N40" s="2"/>
      <c r="O40" s="3" t="s">
        <v>1553</v>
      </c>
      <c r="P40" s="3" t="s">
        <v>1554</v>
      </c>
      <c r="Q40" s="2"/>
      <c r="R40" s="3" t="s">
        <v>1555</v>
      </c>
      <c r="S40" s="2"/>
    </row>
    <row r="41" spans="1:19" ht="12.75">
      <c r="A41" s="2" t="s">
        <v>1556</v>
      </c>
      <c r="B41" s="2"/>
      <c r="C41" s="2">
        <v>58480.2</v>
      </c>
      <c r="D41" s="2">
        <v>43499.3</v>
      </c>
      <c r="E41" s="2">
        <v>202325.3</v>
      </c>
      <c r="F41" s="2"/>
      <c r="G41" s="2" t="s">
        <v>1557</v>
      </c>
      <c r="H41" s="2"/>
      <c r="I41" s="3">
        <f t="shared" si="2"/>
        <v>28.904047096433317</v>
      </c>
      <c r="J41" s="3">
        <f t="shared" si="3"/>
        <v>21.49968392484776</v>
      </c>
      <c r="K41" s="2"/>
      <c r="L41" s="3">
        <f t="shared" si="4"/>
        <v>61.67728564539794</v>
      </c>
      <c r="M41" s="3">
        <f t="shared" si="5"/>
        <v>68.77191127213541</v>
      </c>
      <c r="N41" s="2"/>
      <c r="O41" s="3">
        <v>23.9</v>
      </c>
      <c r="P41" s="3">
        <v>0.7</v>
      </c>
      <c r="Q41" s="2"/>
      <c r="R41" s="3">
        <v>38625.478</v>
      </c>
      <c r="S41" s="2"/>
    </row>
    <row r="42" spans="1:19" ht="12.75">
      <c r="A42" s="2" t="s">
        <v>1558</v>
      </c>
      <c r="B42" s="2"/>
      <c r="C42" s="2">
        <v>11574.1</v>
      </c>
      <c r="D42" s="2">
        <v>10962</v>
      </c>
      <c r="E42" s="2">
        <v>23517.8</v>
      </c>
      <c r="F42" s="2"/>
      <c r="G42" s="2" t="s">
        <v>1559</v>
      </c>
      <c r="H42" s="2"/>
      <c r="I42" s="3">
        <f t="shared" si="2"/>
        <v>49.21421221372748</v>
      </c>
      <c r="J42" s="3">
        <f t="shared" si="3"/>
        <v>46.61150277662026</v>
      </c>
      <c r="K42" s="2"/>
      <c r="L42" s="3">
        <f t="shared" si="4"/>
        <v>67.99146369912131</v>
      </c>
      <c r="M42" s="3">
        <f t="shared" si="5"/>
        <v>59.37876299945266</v>
      </c>
      <c r="N42" s="2"/>
      <c r="O42" s="3">
        <v>16.8</v>
      </c>
      <c r="P42" s="3">
        <v>6.1</v>
      </c>
      <c r="Q42" s="2"/>
      <c r="R42" s="2">
        <v>1933</v>
      </c>
      <c r="S42" s="2"/>
    </row>
    <row r="43" spans="1:19" ht="12.75">
      <c r="A43" s="2" t="s">
        <v>1560</v>
      </c>
      <c r="B43" s="2"/>
      <c r="C43" s="2">
        <v>17516.8</v>
      </c>
      <c r="D43" s="2">
        <v>15234.1</v>
      </c>
      <c r="E43" s="2">
        <v>25733.3</v>
      </c>
      <c r="F43" s="2"/>
      <c r="G43" s="2" t="s">
        <v>1561</v>
      </c>
      <c r="H43" s="2"/>
      <c r="I43" s="3">
        <f t="shared" si="2"/>
        <v>68.07055449553691</v>
      </c>
      <c r="J43" s="3">
        <f t="shared" si="3"/>
        <v>59.19994715019061</v>
      </c>
      <c r="K43" s="2"/>
      <c r="L43" s="3">
        <f t="shared" si="4"/>
        <v>50.46698027036902</v>
      </c>
      <c r="M43" s="3">
        <f t="shared" si="5"/>
        <v>60.696070000853354</v>
      </c>
      <c r="N43" s="2"/>
      <c r="O43" s="3">
        <v>43.2</v>
      </c>
      <c r="P43" s="3">
        <v>1.7</v>
      </c>
      <c r="Q43" s="2"/>
      <c r="R43" s="3">
        <v>5422.366</v>
      </c>
      <c r="S43" s="2"/>
    </row>
    <row r="44" spans="1:19" ht="12.75">
      <c r="A44" s="2"/>
      <c r="B44" s="2"/>
      <c r="C44" s="2"/>
      <c r="D44" s="2"/>
      <c r="E44" s="2"/>
      <c r="F44" s="2"/>
      <c r="G44" s="2"/>
      <c r="H44" s="2"/>
      <c r="I44" s="3"/>
      <c r="J44" s="3"/>
      <c r="K44" s="2"/>
      <c r="L44" s="3"/>
      <c r="M44" s="3"/>
      <c r="N44" s="2"/>
      <c r="O44" s="2"/>
      <c r="P44" s="2"/>
      <c r="Q44" s="2"/>
      <c r="R44" s="2"/>
      <c r="S44" s="2"/>
    </row>
    <row r="45" spans="1:19" ht="12.75">
      <c r="A45" s="2" t="s">
        <v>1562</v>
      </c>
      <c r="B45" s="2"/>
      <c r="C45" s="2"/>
      <c r="D45" s="2"/>
      <c r="E45" s="2"/>
      <c r="F45" s="2"/>
      <c r="G45" s="2" t="s">
        <v>1563</v>
      </c>
      <c r="H45" s="2"/>
      <c r="I45" s="3"/>
      <c r="J45" s="3"/>
      <c r="K45" s="2"/>
      <c r="L45" s="3">
        <f>SUMPRODUCT(L34:L43,L49:L58)/SUM(L49:L58)</f>
        <v>58.931998122192645</v>
      </c>
      <c r="M45" s="3">
        <f>SUMPRODUCT(M34:M43,M49:M58)/SUM(M49:M58)</f>
        <v>67.26173627018422</v>
      </c>
      <c r="N45" s="2"/>
      <c r="O45" s="3"/>
      <c r="P45" s="3"/>
      <c r="Q45" s="2"/>
      <c r="R45" s="2"/>
      <c r="S45" s="2"/>
    </row>
    <row r="46" spans="1:19" ht="12.75">
      <c r="A46" s="2" t="s">
        <v>1564</v>
      </c>
      <c r="B46" s="2"/>
      <c r="C46" s="2"/>
      <c r="D46" s="2"/>
      <c r="E46" s="2"/>
      <c r="F46" s="2"/>
      <c r="G46" s="2" t="s">
        <v>1565</v>
      </c>
      <c r="H46" s="2"/>
      <c r="I46" s="3"/>
      <c r="J46" s="3"/>
      <c r="K46" s="2"/>
      <c r="L46" s="2"/>
      <c r="M46" s="2"/>
      <c r="N46" s="2"/>
      <c r="O46" s="2"/>
      <c r="P46" s="2"/>
      <c r="Q46" s="2"/>
      <c r="R46" s="2"/>
      <c r="S46" s="2"/>
    </row>
    <row r="47" spans="1:19" ht="12.75">
      <c r="A47" s="2"/>
      <c r="B47" s="2"/>
      <c r="C47" s="2"/>
      <c r="D47" s="2"/>
      <c r="E47" s="2"/>
      <c r="F47" s="2"/>
      <c r="G47" s="2"/>
      <c r="H47" s="2"/>
      <c r="I47" s="3"/>
      <c r="J47" s="3"/>
      <c r="K47" s="2"/>
      <c r="L47" s="2"/>
      <c r="M47" s="2"/>
      <c r="N47" s="2"/>
      <c r="O47" s="2"/>
      <c r="P47" s="2"/>
      <c r="Q47" s="2"/>
      <c r="R47" s="2"/>
      <c r="S47" s="2"/>
    </row>
    <row r="48" spans="1:19" ht="12.75">
      <c r="A48" s="2" t="s">
        <v>1566</v>
      </c>
      <c r="B48" s="2"/>
      <c r="C48" s="2"/>
      <c r="D48" s="2"/>
      <c r="E48" s="2"/>
      <c r="F48" s="2"/>
      <c r="G48" s="2"/>
      <c r="H48" s="2"/>
      <c r="I48" s="3"/>
      <c r="J48" s="3"/>
      <c r="K48" s="2"/>
      <c r="L48" s="2"/>
      <c r="M48" s="2"/>
      <c r="N48" s="2"/>
      <c r="O48" s="2"/>
      <c r="P48" s="2"/>
      <c r="Q48" s="2"/>
      <c r="R48" s="2"/>
      <c r="S48" s="2"/>
    </row>
    <row r="49" spans="1:13" s="2" customFormat="1" ht="12.75">
      <c r="A49" s="2" t="s">
        <v>1567</v>
      </c>
      <c r="C49" s="2">
        <v>2176.6</v>
      </c>
      <c r="D49" s="2">
        <v>236.9</v>
      </c>
      <c r="E49" s="2">
        <v>10709.2</v>
      </c>
      <c r="I49" s="3">
        <f aca="true" t="shared" si="6" ref="I49:I58">C49/E49*100</f>
        <v>20.32458073432189</v>
      </c>
      <c r="J49" s="3">
        <f aca="true" t="shared" si="7" ref="J49:J58">D49/E49*100</f>
        <v>2.2121166847196805</v>
      </c>
      <c r="L49" s="6">
        <v>767.314</v>
      </c>
      <c r="M49" s="6">
        <v>767.314</v>
      </c>
    </row>
    <row r="50" spans="1:13" s="2" customFormat="1" ht="12.75">
      <c r="A50" s="2" t="s">
        <v>1568</v>
      </c>
      <c r="C50" s="2">
        <v>25906.3</v>
      </c>
      <c r="D50" s="2">
        <v>27825</v>
      </c>
      <c r="E50" s="2">
        <v>78185.7</v>
      </c>
      <c r="I50" s="3">
        <f t="shared" si="6"/>
        <v>33.13431995876484</v>
      </c>
      <c r="J50" s="3">
        <f t="shared" si="7"/>
        <v>35.58834927614641</v>
      </c>
      <c r="L50" s="6">
        <v>10256.76</v>
      </c>
      <c r="M50" s="6">
        <v>10256.76</v>
      </c>
    </row>
    <row r="51" spans="1:13" s="2" customFormat="1" ht="12.75">
      <c r="A51" s="2" t="s">
        <v>1569</v>
      </c>
      <c r="C51" s="2">
        <v>2940.6</v>
      </c>
      <c r="D51" s="2">
        <v>2473.2</v>
      </c>
      <c r="E51" s="2">
        <v>6904</v>
      </c>
      <c r="I51" s="3">
        <f t="shared" si="6"/>
        <v>42.592699884125146</v>
      </c>
      <c r="J51" s="3">
        <f t="shared" si="7"/>
        <v>35.82271147161066</v>
      </c>
      <c r="L51" s="6">
        <v>1415.681</v>
      </c>
      <c r="M51" s="6">
        <v>1415.681</v>
      </c>
    </row>
    <row r="52" spans="1:13" s="2" customFormat="1" ht="12.75">
      <c r="A52" s="2" t="s">
        <v>1570</v>
      </c>
      <c r="C52" s="2">
        <v>22458.8</v>
      </c>
      <c r="D52" s="2">
        <v>27425</v>
      </c>
      <c r="E52" s="2">
        <v>68902</v>
      </c>
      <c r="I52" s="3">
        <f t="shared" si="6"/>
        <v>32.59528025311312</v>
      </c>
      <c r="J52" s="3">
        <f t="shared" si="7"/>
        <v>39.80290847870889</v>
      </c>
      <c r="L52" s="6">
        <v>10075.034</v>
      </c>
      <c r="M52" s="6">
        <v>10075.034</v>
      </c>
    </row>
    <row r="53" spans="1:13" s="2" customFormat="1" ht="12.75">
      <c r="A53" s="2" t="s">
        <v>1571</v>
      </c>
      <c r="C53" s="2">
        <v>3598.7</v>
      </c>
      <c r="D53" s="2">
        <v>2746.2</v>
      </c>
      <c r="E53" s="2">
        <v>14925.5</v>
      </c>
      <c r="I53" s="3">
        <f t="shared" si="6"/>
        <v>24.111085055777025</v>
      </c>
      <c r="J53" s="3">
        <f t="shared" si="7"/>
        <v>18.399383605239354</v>
      </c>
      <c r="L53" s="6">
        <v>3601.138</v>
      </c>
      <c r="M53" s="6">
        <v>3601.138</v>
      </c>
    </row>
    <row r="54" spans="1:13" s="2" customFormat="1" ht="12.75">
      <c r="A54" s="2" t="s">
        <v>1572</v>
      </c>
      <c r="C54" s="2">
        <v>2266.4</v>
      </c>
      <c r="D54" s="2">
        <v>1459.4</v>
      </c>
      <c r="E54" s="2">
        <v>8940.9</v>
      </c>
      <c r="I54" s="3">
        <f t="shared" si="6"/>
        <v>25.348678544665525</v>
      </c>
      <c r="J54" s="3">
        <f t="shared" si="7"/>
        <v>16.322741558456087</v>
      </c>
      <c r="L54" s="6">
        <v>2366.515</v>
      </c>
      <c r="M54" s="6">
        <v>2366.515</v>
      </c>
    </row>
    <row r="55" spans="1:13" s="2" customFormat="1" ht="12.75">
      <c r="A55" s="2" t="s">
        <v>1573</v>
      </c>
      <c r="C55" s="2">
        <v>1884.9</v>
      </c>
      <c r="D55" s="2">
        <v>989</v>
      </c>
      <c r="E55" s="2">
        <v>4411.3</v>
      </c>
      <c r="I55" s="3">
        <f t="shared" si="6"/>
        <v>42.72890077754857</v>
      </c>
      <c r="J55" s="3">
        <f t="shared" si="7"/>
        <v>22.419694874526783</v>
      </c>
      <c r="L55" s="6">
        <v>397.499</v>
      </c>
      <c r="M55" s="6">
        <v>397.499</v>
      </c>
    </row>
    <row r="56" spans="1:13" s="2" customFormat="1" ht="12.75">
      <c r="A56" s="2" t="s">
        <v>1574</v>
      </c>
      <c r="C56" s="2">
        <v>36069</v>
      </c>
      <c r="D56" s="2">
        <v>29915.3</v>
      </c>
      <c r="E56" s="2">
        <v>202325.3</v>
      </c>
      <c r="I56" s="3">
        <f t="shared" si="6"/>
        <v>17.827231690747524</v>
      </c>
      <c r="J56" s="3">
        <f t="shared" si="7"/>
        <v>14.785743552585862</v>
      </c>
      <c r="L56" s="6">
        <v>38625.478</v>
      </c>
      <c r="M56" s="6">
        <v>38625.478</v>
      </c>
    </row>
    <row r="57" spans="1:13" s="2" customFormat="1" ht="12.75">
      <c r="A57" s="2" t="s">
        <v>1575</v>
      </c>
      <c r="C57" s="2">
        <v>7869.4</v>
      </c>
      <c r="D57" s="2">
        <v>6509.1</v>
      </c>
      <c r="E57" s="2">
        <v>23517.8</v>
      </c>
      <c r="I57" s="3">
        <f t="shared" si="6"/>
        <v>33.46146323210505</v>
      </c>
      <c r="J57" s="3">
        <f t="shared" si="7"/>
        <v>27.67733376421264</v>
      </c>
      <c r="L57" s="5">
        <v>1933</v>
      </c>
      <c r="M57" s="5">
        <v>1933</v>
      </c>
    </row>
    <row r="58" spans="1:13" s="2" customFormat="1" ht="12.75">
      <c r="A58" s="2" t="s">
        <v>1576</v>
      </c>
      <c r="C58" s="2">
        <v>8840.2</v>
      </c>
      <c r="D58" s="2">
        <v>9246.5</v>
      </c>
      <c r="E58" s="2">
        <v>25733.3</v>
      </c>
      <c r="I58" s="3">
        <f t="shared" si="6"/>
        <v>34.35315330719341</v>
      </c>
      <c r="J58" s="3">
        <f t="shared" si="7"/>
        <v>35.93204136274788</v>
      </c>
      <c r="L58" s="6">
        <v>5422.366</v>
      </c>
      <c r="M58" s="6">
        <v>5422.366</v>
      </c>
    </row>
    <row r="59" s="2" customFormat="1" ht="12.75"/>
    <row r="60" spans="1:10" s="2" customFormat="1" ht="12.75">
      <c r="A60" s="2" t="s">
        <v>1577</v>
      </c>
      <c r="I60" s="3"/>
      <c r="J60" s="3"/>
    </row>
  </sheetData>
  <printOptions/>
  <pageMargins left="0.7875" right="0.7875" top="0.7875" bottom="0.7875" header="0.5" footer="0.5"/>
  <pageSetup fitToHeight="0" horizontalDpi="300" verticalDpi="300" orientation="portrait" paperSize="9" r:id="rId1"/>
</worksheet>
</file>

<file path=xl/worksheets/sheet48.xml><?xml version="1.0" encoding="utf-8"?>
<worksheet xmlns="http://schemas.openxmlformats.org/spreadsheetml/2006/main" xmlns:r="http://schemas.openxmlformats.org/officeDocument/2006/relationships">
  <dimension ref="A1:R58"/>
  <sheetViews>
    <sheetView workbookViewId="0" topLeftCell="A16">
      <selection activeCell="J44" sqref="J44"/>
    </sheetView>
  </sheetViews>
  <sheetFormatPr defaultColWidth="9.00390625" defaultRowHeight="12.75"/>
  <cols>
    <col min="1" max="16384" width="9.00390625" style="1" customWidth="1"/>
  </cols>
  <sheetData>
    <row r="1" s="2" customFormat="1" ht="12.75">
      <c r="A1" s="2" t="s">
        <v>1578</v>
      </c>
    </row>
    <row r="2" s="2" customFormat="1" ht="12.75"/>
    <row r="3" spans="3:6" s="2" customFormat="1" ht="12.75">
      <c r="C3" s="2" t="s">
        <v>1579</v>
      </c>
      <c r="D3" s="2" t="s">
        <v>1580</v>
      </c>
      <c r="E3" s="2" t="s">
        <v>1581</v>
      </c>
      <c r="F3" s="2" t="s">
        <v>1582</v>
      </c>
    </row>
    <row r="4" s="2" customFormat="1" ht="12.75"/>
    <row r="5" spans="1:8" s="2" customFormat="1" ht="12.75">
      <c r="A5" s="2" t="s">
        <v>1583</v>
      </c>
      <c r="C5" s="4">
        <f>G48</f>
        <v>4.325</v>
      </c>
      <c r="D5" s="4">
        <f>G49</f>
        <v>5.200000000000001</v>
      </c>
      <c r="E5" s="4">
        <f>H48</f>
        <v>9.525000000000002</v>
      </c>
      <c r="F5" s="4">
        <f>I48</f>
        <v>-0.8750000000000009</v>
      </c>
      <c r="G5" s="4"/>
      <c r="H5" s="4"/>
    </row>
    <row r="6" spans="1:8" s="2" customFormat="1" ht="12.75">
      <c r="A6" s="2" t="s">
        <v>1584</v>
      </c>
      <c r="C6" s="4">
        <v>6</v>
      </c>
      <c r="D6" s="4">
        <v>7.1</v>
      </c>
      <c r="E6" s="4">
        <v>13.1</v>
      </c>
      <c r="F6" s="4">
        <v>-0.1</v>
      </c>
      <c r="G6" s="4"/>
      <c r="H6" s="4"/>
    </row>
    <row r="7" spans="1:12" s="2" customFormat="1" ht="12.75">
      <c r="A7" s="2" t="s">
        <v>1585</v>
      </c>
      <c r="C7" s="4">
        <f>M53</f>
        <v>10.739999999999998</v>
      </c>
      <c r="D7" s="4">
        <f>M54</f>
        <v>10.34</v>
      </c>
      <c r="E7" s="4">
        <f>N53</f>
        <v>21.08</v>
      </c>
      <c r="F7" s="4">
        <f>O53</f>
        <v>0.3999999999999986</v>
      </c>
      <c r="G7" s="4"/>
      <c r="H7" s="4"/>
      <c r="L7" s="4"/>
    </row>
    <row r="8" spans="3:12" s="2" customFormat="1" ht="12.75">
      <c r="C8" s="4"/>
      <c r="D8" s="4"/>
      <c r="E8" s="4"/>
      <c r="F8" s="4"/>
      <c r="G8" s="4"/>
      <c r="H8" s="4"/>
      <c r="J8" s="4"/>
      <c r="K8" s="4"/>
      <c r="L8" s="4"/>
    </row>
    <row r="9" spans="1:12" s="2" customFormat="1" ht="12.75">
      <c r="A9" s="2" t="s">
        <v>1586</v>
      </c>
      <c r="C9" s="4">
        <v>4.6</v>
      </c>
      <c r="D9" s="4">
        <v>3.4</v>
      </c>
      <c r="E9" s="4">
        <v>7.9</v>
      </c>
      <c r="F9" s="4">
        <v>1.2</v>
      </c>
      <c r="G9" s="4"/>
      <c r="H9" s="4"/>
      <c r="J9" s="4"/>
      <c r="K9" s="4"/>
      <c r="L9" s="4"/>
    </row>
    <row r="10" spans="1:12" s="2" customFormat="1" ht="12.75">
      <c r="A10" s="2" t="s">
        <v>1587</v>
      </c>
      <c r="C10" s="4">
        <v>5.2</v>
      </c>
      <c r="D10" s="4">
        <v>3.8</v>
      </c>
      <c r="E10" s="4">
        <v>9</v>
      </c>
      <c r="F10" s="4">
        <v>1.3</v>
      </c>
      <c r="G10" s="4"/>
      <c r="H10" s="4"/>
      <c r="J10" s="4"/>
      <c r="K10" s="4"/>
      <c r="L10" s="4"/>
    </row>
    <row r="11" spans="1:12" s="2" customFormat="1" ht="12.75">
      <c r="A11" s="2" t="s">
        <v>1588</v>
      </c>
      <c r="C11" s="4">
        <v>6.2</v>
      </c>
      <c r="D11" s="4">
        <v>3.3</v>
      </c>
      <c r="E11" s="4">
        <v>9.5</v>
      </c>
      <c r="F11" s="4">
        <v>2.8</v>
      </c>
      <c r="G11" s="4"/>
      <c r="H11" s="4"/>
      <c r="J11" s="4"/>
      <c r="K11" s="4"/>
      <c r="L11" s="4"/>
    </row>
    <row r="12" spans="1:12" s="2" customFormat="1" ht="12.75">
      <c r="A12" s="2" t="s">
        <v>1589</v>
      </c>
      <c r="C12" s="4">
        <v>7</v>
      </c>
      <c r="D12" s="4">
        <v>3</v>
      </c>
      <c r="E12" s="4">
        <v>9.9</v>
      </c>
      <c r="F12" s="4">
        <v>4</v>
      </c>
      <c r="G12" s="4"/>
      <c r="H12" s="4"/>
      <c r="J12" s="4"/>
      <c r="K12" s="4"/>
      <c r="L12" s="4"/>
    </row>
    <row r="13" spans="1:12" s="2" customFormat="1" ht="12.75">
      <c r="A13" s="2" t="s">
        <v>1590</v>
      </c>
      <c r="C13" s="4">
        <v>5.1</v>
      </c>
      <c r="D13" s="4">
        <v>3.2</v>
      </c>
      <c r="E13" s="4">
        <v>8.3</v>
      </c>
      <c r="F13" s="4">
        <v>1.8</v>
      </c>
      <c r="G13" s="4"/>
      <c r="H13" s="4"/>
      <c r="J13" s="4"/>
      <c r="K13" s="4"/>
      <c r="L13" s="4"/>
    </row>
    <row r="14" spans="1:12" s="2" customFormat="1" ht="12.75">
      <c r="A14" s="2" t="s">
        <v>1591</v>
      </c>
      <c r="C14" s="4">
        <v>4.4</v>
      </c>
      <c r="D14" s="4">
        <v>3.7</v>
      </c>
      <c r="E14" s="4">
        <v>8.1</v>
      </c>
      <c r="F14" s="4">
        <v>0.7</v>
      </c>
      <c r="G14" s="4"/>
      <c r="H14" s="4"/>
      <c r="J14" s="4"/>
      <c r="K14" s="4"/>
      <c r="L14" s="4"/>
    </row>
    <row r="15" spans="1:12" s="2" customFormat="1" ht="12.75">
      <c r="A15" s="2" t="s">
        <v>1592</v>
      </c>
      <c r="C15" s="4">
        <v>8.5</v>
      </c>
      <c r="D15" s="4">
        <v>3.1</v>
      </c>
      <c r="E15" s="4">
        <v>11.5</v>
      </c>
      <c r="F15" s="4">
        <v>5.4</v>
      </c>
      <c r="G15" s="4"/>
      <c r="H15" s="4"/>
      <c r="J15" s="4"/>
      <c r="K15" s="4"/>
      <c r="L15" s="4"/>
    </row>
    <row r="16" spans="1:12" s="2" customFormat="1" ht="12.75">
      <c r="A16" s="2" t="s">
        <v>1593</v>
      </c>
      <c r="C16" s="4">
        <v>8.2</v>
      </c>
      <c r="D16" s="4">
        <v>4.1</v>
      </c>
      <c r="E16" s="4">
        <v>12.3</v>
      </c>
      <c r="F16" s="4">
        <v>4.1</v>
      </c>
      <c r="G16" s="4"/>
      <c r="H16" s="4"/>
      <c r="J16" s="4"/>
      <c r="K16" s="4"/>
      <c r="L16" s="4"/>
    </row>
    <row r="17" spans="1:12" s="2" customFormat="1" ht="12.75">
      <c r="A17" s="2" t="s">
        <v>1594</v>
      </c>
      <c r="C17" s="4">
        <v>6.5</v>
      </c>
      <c r="D17" s="4">
        <v>4.3</v>
      </c>
      <c r="E17" s="4">
        <v>10.8</v>
      </c>
      <c r="F17" s="4">
        <v>2.2</v>
      </c>
      <c r="G17" s="4"/>
      <c r="H17" s="4"/>
      <c r="J17" s="4"/>
      <c r="K17" s="4"/>
      <c r="L17" s="4"/>
    </row>
    <row r="18" spans="1:12" s="2" customFormat="1" ht="12.75">
      <c r="A18" s="2" t="s">
        <v>1595</v>
      </c>
      <c r="C18" s="4">
        <v>4.9</v>
      </c>
      <c r="D18" s="4">
        <v>3.5</v>
      </c>
      <c r="E18" s="4">
        <v>8.4</v>
      </c>
      <c r="F18" s="4">
        <v>1.5</v>
      </c>
      <c r="G18" s="4"/>
      <c r="H18" s="4"/>
      <c r="J18" s="4"/>
      <c r="K18" s="4"/>
      <c r="L18" s="4"/>
    </row>
    <row r="19" spans="1:12" s="2" customFormat="1" ht="12.75">
      <c r="A19" s="2" t="s">
        <v>1596</v>
      </c>
      <c r="C19" s="4">
        <v>8.6</v>
      </c>
      <c r="D19" s="4">
        <v>3.4</v>
      </c>
      <c r="E19" s="4">
        <v>12.1</v>
      </c>
      <c r="F19" s="4">
        <v>5.2</v>
      </c>
      <c r="G19" s="4"/>
      <c r="H19" s="4"/>
      <c r="J19" s="4"/>
      <c r="K19" s="4"/>
      <c r="L19" s="4"/>
    </row>
    <row r="20" spans="1:12" s="2" customFormat="1" ht="12.75">
      <c r="A20" s="2" t="s">
        <v>1597</v>
      </c>
      <c r="C20" s="4">
        <v>8.1</v>
      </c>
      <c r="D20" s="4">
        <v>3.6</v>
      </c>
      <c r="E20" s="4">
        <v>11.7</v>
      </c>
      <c r="F20" s="4">
        <v>4.5</v>
      </c>
      <c r="G20" s="4"/>
      <c r="H20" s="4"/>
      <c r="J20" s="4"/>
      <c r="K20" s="4"/>
      <c r="L20" s="4"/>
    </row>
    <row r="21" spans="1:12" s="2" customFormat="1" ht="12.75">
      <c r="A21" s="2" t="s">
        <v>1598</v>
      </c>
      <c r="C21" s="4">
        <v>6.6</v>
      </c>
      <c r="D21" s="4">
        <v>4.4</v>
      </c>
      <c r="E21" s="4">
        <v>11</v>
      </c>
      <c r="F21" s="4">
        <v>2.3</v>
      </c>
      <c r="G21" s="4"/>
      <c r="H21" s="4"/>
      <c r="J21" s="4"/>
      <c r="K21" s="4"/>
      <c r="L21" s="4"/>
    </row>
    <row r="22" spans="3:12" s="2" customFormat="1" ht="12.75">
      <c r="C22" s="4"/>
      <c r="D22" s="4"/>
      <c r="E22" s="4"/>
      <c r="F22" s="4"/>
      <c r="G22" s="4"/>
      <c r="H22" s="4"/>
      <c r="J22" s="4"/>
      <c r="K22" s="4"/>
      <c r="L22" s="4"/>
    </row>
    <row r="23" spans="1:12" s="2" customFormat="1" ht="12.75">
      <c r="A23" s="2" t="s">
        <v>1599</v>
      </c>
      <c r="C23" s="4">
        <v>8.8</v>
      </c>
      <c r="D23" s="4">
        <v>10.1</v>
      </c>
      <c r="E23" s="4">
        <f>C23+D23</f>
        <v>18.9</v>
      </c>
      <c r="F23" s="4">
        <f>C23-D23</f>
        <v>-1.299999999999999</v>
      </c>
      <c r="G23" s="4"/>
      <c r="H23" s="4"/>
      <c r="J23" s="4"/>
      <c r="K23" s="4"/>
      <c r="L23" s="4"/>
    </row>
    <row r="24" spans="3:12" s="2" customFormat="1" ht="12.75">
      <c r="C24" s="4"/>
      <c r="D24" s="4"/>
      <c r="E24" s="4"/>
      <c r="F24" s="4"/>
      <c r="G24" s="4"/>
      <c r="H24" s="4"/>
      <c r="J24" s="4"/>
      <c r="K24" s="4"/>
      <c r="L24" s="4"/>
    </row>
    <row r="25" spans="1:12" s="2" customFormat="1" ht="12.75">
      <c r="A25" s="2" t="s">
        <v>1600</v>
      </c>
      <c r="C25" s="4">
        <f>G44</f>
        <v>7.875</v>
      </c>
      <c r="D25" s="4">
        <f>G45</f>
        <v>8.125</v>
      </c>
      <c r="E25" s="4">
        <f>H44</f>
        <v>16</v>
      </c>
      <c r="F25" s="4">
        <f>I44</f>
        <v>-0.25</v>
      </c>
      <c r="G25" s="4"/>
      <c r="H25" s="4"/>
      <c r="J25" s="4"/>
      <c r="K25" s="4"/>
      <c r="L25" s="4"/>
    </row>
    <row r="26" spans="1:12" s="2" customFormat="1" ht="12.75">
      <c r="A26" s="2" t="s">
        <v>1601</v>
      </c>
      <c r="C26" s="4">
        <f>G46</f>
        <v>3.15</v>
      </c>
      <c r="D26" s="4">
        <f>G47</f>
        <v>5.375</v>
      </c>
      <c r="E26" s="4">
        <f>H46</f>
        <v>8.525</v>
      </c>
      <c r="F26" s="4">
        <f>I46</f>
        <v>-2.225</v>
      </c>
      <c r="G26" s="4"/>
      <c r="H26" s="4"/>
      <c r="J26" s="4"/>
      <c r="K26" s="4"/>
      <c r="L26" s="4"/>
    </row>
    <row r="27" spans="10:12" s="2" customFormat="1" ht="12.75">
      <c r="J27" s="4"/>
      <c r="K27" s="4"/>
      <c r="L27" s="4"/>
    </row>
    <row r="28" spans="1:8" s="2" customFormat="1" ht="12.75">
      <c r="A28" s="2" t="s">
        <v>1602</v>
      </c>
      <c r="C28" s="4">
        <f>G40</f>
        <v>2.375</v>
      </c>
      <c r="D28" s="4">
        <f>G41</f>
        <v>5.675</v>
      </c>
      <c r="E28" s="4">
        <f>H40</f>
        <v>8.05</v>
      </c>
      <c r="F28" s="4">
        <f>I40</f>
        <v>-3.3</v>
      </c>
      <c r="G28" s="4"/>
      <c r="H28" s="4"/>
    </row>
    <row r="29" spans="1:8" s="2" customFormat="1" ht="12.75">
      <c r="A29" s="2" t="s">
        <v>1603</v>
      </c>
      <c r="C29" s="4">
        <f>G42</f>
        <v>4</v>
      </c>
      <c r="D29" s="4">
        <f>G43</f>
        <v>9.033333333333333</v>
      </c>
      <c r="E29" s="4">
        <f>H42</f>
        <v>13.033333333333333</v>
      </c>
      <c r="F29" s="4">
        <f>I42</f>
        <v>-5.033333333333333</v>
      </c>
      <c r="G29" s="4"/>
      <c r="H29" s="4"/>
    </row>
    <row r="30" s="2" customFormat="1" ht="12.75"/>
    <row r="31" spans="1:8" s="2" customFormat="1" ht="12.75">
      <c r="A31" s="2" t="s">
        <v>1604</v>
      </c>
      <c r="C31" s="4"/>
      <c r="D31" s="4"/>
      <c r="E31" s="4"/>
      <c r="F31" s="4"/>
      <c r="G31" s="4"/>
      <c r="H31" s="4"/>
    </row>
    <row r="32" s="2" customFormat="1" ht="12.75"/>
    <row r="33" s="2" customFormat="1" ht="12.75"/>
    <row r="34" s="2" customFormat="1" ht="12.75">
      <c r="A34" s="2" t="s">
        <v>1622</v>
      </c>
    </row>
    <row r="35" s="2" customFormat="1" ht="12.75">
      <c r="A35" s="2" t="s">
        <v>1623</v>
      </c>
    </row>
    <row r="36" s="2" customFormat="1" ht="12.75">
      <c r="A36" s="2" t="s">
        <v>1624</v>
      </c>
    </row>
    <row r="37" s="2" customFormat="1" ht="12.75"/>
    <row r="38" spans="1:10" s="2" customFormat="1" ht="12.75">
      <c r="A38" s="2" t="s">
        <v>1625</v>
      </c>
      <c r="C38" s="2">
        <v>1994</v>
      </c>
      <c r="D38" s="2">
        <v>1995</v>
      </c>
      <c r="E38" s="2">
        <v>1996</v>
      </c>
      <c r="F38" s="2">
        <v>1997</v>
      </c>
      <c r="G38" s="2" t="s">
        <v>1626</v>
      </c>
      <c r="H38" s="2" t="s">
        <v>1627</v>
      </c>
      <c r="I38" s="2" t="s">
        <v>1628</v>
      </c>
      <c r="J38" s="2" t="s">
        <v>1629</v>
      </c>
    </row>
    <row r="39" s="2" customFormat="1" ht="12.75"/>
    <row r="40" spans="1:10" s="2" customFormat="1" ht="12.75">
      <c r="A40" s="2" t="s">
        <v>1630</v>
      </c>
      <c r="B40" s="2" t="s">
        <v>1631</v>
      </c>
      <c r="C40" s="2">
        <v>0.8</v>
      </c>
      <c r="D40" s="2">
        <v>3.2</v>
      </c>
      <c r="E40" s="2">
        <v>4.1</v>
      </c>
      <c r="F40" s="2">
        <v>1.4</v>
      </c>
      <c r="G40" s="2">
        <f aca="true" t="shared" si="0" ref="G40:G49">AVERAGE(C40:F40)</f>
        <v>2.375</v>
      </c>
      <c r="H40" s="2">
        <f>G40+G41</f>
        <v>8.05</v>
      </c>
      <c r="I40" s="2">
        <f>G40-G41</f>
        <v>-3.3</v>
      </c>
      <c r="J40" s="2">
        <f>H40-ABS(I40)</f>
        <v>4.750000000000001</v>
      </c>
    </row>
    <row r="41" spans="2:7" s="2" customFormat="1" ht="12.75">
      <c r="B41" s="2" t="s">
        <v>1632</v>
      </c>
      <c r="C41" s="2">
        <v>7.2</v>
      </c>
      <c r="D41" s="2">
        <v>3.3</v>
      </c>
      <c r="E41" s="2">
        <v>7</v>
      </c>
      <c r="F41" s="2">
        <v>5.2</v>
      </c>
      <c r="G41" s="2">
        <f t="shared" si="0"/>
        <v>5.675</v>
      </c>
    </row>
    <row r="42" spans="1:10" s="2" customFormat="1" ht="12.75">
      <c r="A42" s="2" t="s">
        <v>1633</v>
      </c>
      <c r="B42" s="2" t="s">
        <v>1634</v>
      </c>
      <c r="D42" s="2">
        <v>4.7</v>
      </c>
      <c r="E42" s="2">
        <v>3.6</v>
      </c>
      <c r="F42" s="2">
        <v>3.7</v>
      </c>
      <c r="G42" s="2">
        <f t="shared" si="0"/>
        <v>4</v>
      </c>
      <c r="H42" s="2">
        <f>G42+G43</f>
        <v>13.033333333333333</v>
      </c>
      <c r="I42" s="2">
        <f>G42-G43</f>
        <v>-5.033333333333333</v>
      </c>
      <c r="J42" s="2">
        <f>H42-ABS(I42)</f>
        <v>8</v>
      </c>
    </row>
    <row r="43" spans="2:7" s="2" customFormat="1" ht="12.75">
      <c r="B43" s="2" t="s">
        <v>1635</v>
      </c>
      <c r="D43" s="2">
        <v>10.1</v>
      </c>
      <c r="E43" s="2">
        <v>7.1</v>
      </c>
      <c r="F43" s="2">
        <v>9.9</v>
      </c>
      <c r="G43" s="2">
        <f t="shared" si="0"/>
        <v>9.033333333333333</v>
      </c>
    </row>
    <row r="44" spans="1:10" s="2" customFormat="1" ht="12.75">
      <c r="A44" s="2" t="s">
        <v>1636</v>
      </c>
      <c r="B44" s="2" t="s">
        <v>1637</v>
      </c>
      <c r="C44" s="2">
        <v>4.6</v>
      </c>
      <c r="D44" s="2">
        <v>6.4</v>
      </c>
      <c r="E44" s="2">
        <v>11.2</v>
      </c>
      <c r="F44" s="2">
        <v>9.3</v>
      </c>
      <c r="G44" s="2">
        <f t="shared" si="0"/>
        <v>7.875</v>
      </c>
      <c r="H44" s="2">
        <f>G44+G45</f>
        <v>16</v>
      </c>
      <c r="I44" s="2">
        <f>G44-G45</f>
        <v>-0.25</v>
      </c>
      <c r="J44" s="2">
        <f>H44-ABS(I44)</f>
        <v>15.75</v>
      </c>
    </row>
    <row r="45" spans="2:7" s="2" customFormat="1" ht="12.75">
      <c r="B45" s="2" t="s">
        <v>1638</v>
      </c>
      <c r="C45" s="2">
        <v>9.2</v>
      </c>
      <c r="D45" s="2">
        <v>7.3</v>
      </c>
      <c r="E45" s="2">
        <v>7.2</v>
      </c>
      <c r="F45" s="2">
        <v>8.8</v>
      </c>
      <c r="G45" s="2">
        <f t="shared" si="0"/>
        <v>8.125</v>
      </c>
    </row>
    <row r="46" spans="1:10" s="2" customFormat="1" ht="12.75">
      <c r="A46" s="2" t="s">
        <v>1639</v>
      </c>
      <c r="B46" s="2" t="s">
        <v>1640</v>
      </c>
      <c r="C46" s="2">
        <v>3</v>
      </c>
      <c r="D46" s="2">
        <v>3.6</v>
      </c>
      <c r="E46" s="2">
        <v>3</v>
      </c>
      <c r="F46" s="2">
        <v>3</v>
      </c>
      <c r="G46" s="2">
        <f t="shared" si="0"/>
        <v>3.15</v>
      </c>
      <c r="H46" s="2">
        <f>G46+G47</f>
        <v>8.525</v>
      </c>
      <c r="I46" s="2">
        <f>G46-G47</f>
        <v>-2.225</v>
      </c>
      <c r="J46" s="2">
        <f>H46-ABS(I46)</f>
        <v>6.300000000000001</v>
      </c>
    </row>
    <row r="47" spans="2:7" s="2" customFormat="1" ht="12.75">
      <c r="B47" s="2" t="s">
        <v>1641</v>
      </c>
      <c r="C47" s="2">
        <v>6.8</v>
      </c>
      <c r="D47" s="2">
        <v>6</v>
      </c>
      <c r="E47" s="2">
        <v>5</v>
      </c>
      <c r="F47" s="2">
        <v>3.7</v>
      </c>
      <c r="G47" s="2">
        <f t="shared" si="0"/>
        <v>5.375</v>
      </c>
    </row>
    <row r="48" spans="1:10" s="2" customFormat="1" ht="12.75">
      <c r="A48" s="2" t="s">
        <v>1642</v>
      </c>
      <c r="B48" s="2" t="s">
        <v>1643</v>
      </c>
      <c r="C48" s="2">
        <v>3.9</v>
      </c>
      <c r="D48" s="2">
        <v>4.6</v>
      </c>
      <c r="E48" s="2">
        <v>5.5</v>
      </c>
      <c r="F48" s="2">
        <v>3.3</v>
      </c>
      <c r="G48" s="2">
        <f t="shared" si="0"/>
        <v>4.325</v>
      </c>
      <c r="H48" s="2">
        <f>G48+G49</f>
        <v>9.525000000000002</v>
      </c>
      <c r="I48" s="2">
        <f>G48-G49</f>
        <v>-0.8750000000000009</v>
      </c>
      <c r="J48" s="2">
        <f>H48-ABS(I48)</f>
        <v>8.650000000000002</v>
      </c>
    </row>
    <row r="49" spans="2:7" s="2" customFormat="1" ht="12.75">
      <c r="B49" s="2" t="s">
        <v>1644</v>
      </c>
      <c r="C49" s="2">
        <v>4.2</v>
      </c>
      <c r="D49" s="2">
        <v>5.9</v>
      </c>
      <c r="E49" s="2">
        <v>5.3</v>
      </c>
      <c r="F49" s="2">
        <v>5.4</v>
      </c>
      <c r="G49" s="2">
        <f t="shared" si="0"/>
        <v>5.200000000000001</v>
      </c>
    </row>
    <row r="50" s="2" customFormat="1" ht="12.75"/>
    <row r="51" spans="1:18" s="2" customFormat="1" ht="12.75">
      <c r="A51" s="2" t="s">
        <v>1645</v>
      </c>
      <c r="C51" s="2">
        <v>1992</v>
      </c>
      <c r="D51" s="2">
        <f aca="true" t="shared" si="1" ref="D51:L51">C51+1</f>
        <v>1993</v>
      </c>
      <c r="E51" s="2">
        <f t="shared" si="1"/>
        <v>1994</v>
      </c>
      <c r="F51" s="2">
        <f t="shared" si="1"/>
        <v>1995</v>
      </c>
      <c r="G51" s="2">
        <f t="shared" si="1"/>
        <v>1996</v>
      </c>
      <c r="H51" s="2">
        <f t="shared" si="1"/>
        <v>1997</v>
      </c>
      <c r="I51" s="2">
        <f t="shared" si="1"/>
        <v>1998</v>
      </c>
      <c r="J51" s="2">
        <f t="shared" si="1"/>
        <v>1999</v>
      </c>
      <c r="K51" s="2">
        <f t="shared" si="1"/>
        <v>2000</v>
      </c>
      <c r="L51" s="2">
        <f t="shared" si="1"/>
        <v>2001</v>
      </c>
      <c r="M51" s="64" t="s">
        <v>1646</v>
      </c>
      <c r="N51" s="64" t="s">
        <v>1647</v>
      </c>
      <c r="O51" s="2" t="s">
        <v>1648</v>
      </c>
      <c r="P51" s="2" t="s">
        <v>1649</v>
      </c>
      <c r="Q51" s="64"/>
      <c r="R51" s="64"/>
    </row>
    <row r="52" spans="13:18" s="2" customFormat="1" ht="12.75">
      <c r="M52" s="64"/>
      <c r="N52" s="64"/>
      <c r="Q52" s="64"/>
      <c r="R52" s="64"/>
    </row>
    <row r="53" spans="1:16" s="2" customFormat="1" ht="12.75">
      <c r="A53" s="2" t="s">
        <v>1650</v>
      </c>
      <c r="B53" s="2" t="s">
        <v>1651</v>
      </c>
      <c r="C53" s="2">
        <v>8.1</v>
      </c>
      <c r="D53" s="2">
        <v>9.6</v>
      </c>
      <c r="E53" s="2">
        <v>14.3</v>
      </c>
      <c r="F53" s="2">
        <v>11</v>
      </c>
      <c r="G53" s="2">
        <v>11.8</v>
      </c>
      <c r="H53" s="2">
        <v>11.1</v>
      </c>
      <c r="I53" s="2">
        <v>11</v>
      </c>
      <c r="J53" s="2">
        <v>11</v>
      </c>
      <c r="K53" s="2">
        <v>10.3</v>
      </c>
      <c r="L53" s="2">
        <v>9.2</v>
      </c>
      <c r="M53" s="2">
        <f>AVERAGE(C53:L53)</f>
        <v>10.739999999999998</v>
      </c>
      <c r="N53" s="2">
        <f>M53+M54</f>
        <v>21.08</v>
      </c>
      <c r="O53" s="2">
        <f>M53-M54</f>
        <v>0.3999999999999986</v>
      </c>
      <c r="P53" s="2">
        <f>N53-O53</f>
        <v>20.68</v>
      </c>
    </row>
    <row r="54" spans="2:13" s="2" customFormat="1" ht="12.75">
      <c r="B54" s="2" t="s">
        <v>1652</v>
      </c>
      <c r="C54" s="2">
        <v>13.8</v>
      </c>
      <c r="D54" s="2">
        <v>11.5</v>
      </c>
      <c r="E54" s="2">
        <v>10.6</v>
      </c>
      <c r="F54" s="2">
        <v>9.8</v>
      </c>
      <c r="G54" s="2">
        <v>12.3</v>
      </c>
      <c r="H54" s="2">
        <v>11.2</v>
      </c>
      <c r="I54" s="2">
        <v>9.7</v>
      </c>
      <c r="J54" s="2">
        <v>8.7</v>
      </c>
      <c r="K54" s="2">
        <v>7.6</v>
      </c>
      <c r="L54" s="2">
        <v>8.2</v>
      </c>
      <c r="M54" s="2">
        <f>AVERAGE(C54:L54)</f>
        <v>10.34</v>
      </c>
    </row>
    <row r="55" spans="9:18" s="2" customFormat="1" ht="12.75">
      <c r="I55" s="64"/>
      <c r="J55" s="64"/>
      <c r="K55" s="64"/>
      <c r="M55" s="64"/>
      <c r="N55" s="64"/>
      <c r="Q55" s="64"/>
      <c r="R55" s="64"/>
    </row>
    <row r="56" spans="9:18" s="2" customFormat="1" ht="12.75">
      <c r="I56" s="64"/>
      <c r="J56" s="64"/>
      <c r="K56" s="64"/>
      <c r="L56" s="64"/>
      <c r="M56" s="64"/>
      <c r="N56" s="64" t="s">
        <v>1653</v>
      </c>
      <c r="O56" s="64"/>
      <c r="P56" s="64"/>
      <c r="Q56" s="64"/>
      <c r="R56" s="64"/>
    </row>
    <row r="57" spans="1:17" s="2" customFormat="1" ht="12.75">
      <c r="A57" s="2" t="s">
        <v>1654</v>
      </c>
      <c r="B57" s="2" t="s">
        <v>1655</v>
      </c>
      <c r="C57" s="4">
        <v>11.4</v>
      </c>
      <c r="D57" s="4">
        <v>13.7</v>
      </c>
      <c r="E57" s="4">
        <v>19.5</v>
      </c>
      <c r="F57" s="4">
        <v>16.1</v>
      </c>
      <c r="G57" s="4">
        <v>16.9</v>
      </c>
      <c r="H57" s="4">
        <v>16.7</v>
      </c>
      <c r="I57" s="4">
        <v>16.8</v>
      </c>
      <c r="J57" s="4">
        <v>16.8</v>
      </c>
      <c r="K57" s="4">
        <v>16.2</v>
      </c>
      <c r="L57" s="4">
        <v>14.8</v>
      </c>
      <c r="M57" s="2">
        <f>AVERAGE(C57:L57)</f>
        <v>15.89</v>
      </c>
      <c r="N57" s="4">
        <f>N53/(M57+M58)*100</f>
        <v>67.19795983423651</v>
      </c>
      <c r="O57" s="64"/>
      <c r="P57" s="64"/>
      <c r="Q57" s="64"/>
    </row>
    <row r="58" spans="2:17" s="2" customFormat="1" ht="12.75">
      <c r="B58" s="2" t="s">
        <v>1656</v>
      </c>
      <c r="C58" s="4">
        <v>17</v>
      </c>
      <c r="D58" s="4">
        <v>15.7</v>
      </c>
      <c r="E58" s="4">
        <v>15.8</v>
      </c>
      <c r="F58" s="4">
        <v>14.9</v>
      </c>
      <c r="G58" s="4">
        <v>17.3</v>
      </c>
      <c r="H58" s="4">
        <v>16.8</v>
      </c>
      <c r="I58" s="4">
        <v>15.5</v>
      </c>
      <c r="J58" s="4">
        <v>14.5</v>
      </c>
      <c r="K58" s="4">
        <v>13.5</v>
      </c>
      <c r="L58" s="4">
        <v>13.8</v>
      </c>
      <c r="M58" s="2">
        <f>AVERAGE(C58:L58)</f>
        <v>15.48</v>
      </c>
      <c r="N58" s="64"/>
      <c r="O58" s="64"/>
      <c r="P58" s="64"/>
      <c r="Q58" s="64"/>
    </row>
  </sheetData>
  <printOptions/>
  <pageMargins left="0.7875" right="0.7875" top="0.7875" bottom="0.7875" header="0.5" footer="0.5"/>
  <pageSetup fitToHeight="0" horizontalDpi="300" verticalDpi="300" orientation="portrait" paperSize="9" r:id="rId1"/>
</worksheet>
</file>

<file path=xl/worksheets/sheet49.xml><?xml version="1.0" encoding="utf-8"?>
<worksheet xmlns="http://schemas.openxmlformats.org/spreadsheetml/2006/main" xmlns:r="http://schemas.openxmlformats.org/officeDocument/2006/relationships">
  <dimension ref="A1:M146"/>
  <sheetViews>
    <sheetView workbookViewId="0" topLeftCell="A1">
      <selection activeCell="N59" sqref="N59"/>
    </sheetView>
  </sheetViews>
  <sheetFormatPr defaultColWidth="9.140625" defaultRowHeight="12.75"/>
  <cols>
    <col min="1" max="8" width="9.00390625" style="1" customWidth="1"/>
    <col min="9" max="9" width="14.28125" style="1" customWidth="1"/>
    <col min="10" max="11" width="9.00390625" style="1" customWidth="1"/>
    <col min="12" max="12" width="16.421875" style="1" customWidth="1"/>
    <col min="13" max="16384" width="9.00390625" style="1" customWidth="1"/>
  </cols>
  <sheetData>
    <row r="1" spans="1:13" s="2" customFormat="1" ht="27.75" customHeight="1">
      <c r="A1" s="111" t="s">
        <v>1657</v>
      </c>
      <c r="B1" s="111"/>
      <c r="C1" s="111"/>
      <c r="D1" s="111"/>
      <c r="E1" s="111"/>
      <c r="F1" s="111"/>
      <c r="G1" s="111"/>
      <c r="H1" s="111"/>
      <c r="I1" s="111"/>
      <c r="J1" s="111"/>
      <c r="K1" s="111"/>
      <c r="L1" s="111"/>
      <c r="M1" s="111"/>
    </row>
    <row r="2" s="2" customFormat="1" ht="12.75"/>
    <row r="3" spans="1:5" s="2" customFormat="1" ht="12.75">
      <c r="A3" s="25" t="s">
        <v>1658</v>
      </c>
      <c r="B3" s="108" t="s">
        <v>1659</v>
      </c>
      <c r="C3" s="108" t="s">
        <v>1660</v>
      </c>
      <c r="D3" s="108" t="s">
        <v>1661</v>
      </c>
      <c r="E3" s="108" t="s">
        <v>1662</v>
      </c>
    </row>
    <row r="4" spans="1:5" s="2" customFormat="1" ht="12.75">
      <c r="A4" s="25" t="s">
        <v>1663</v>
      </c>
      <c r="B4" s="108"/>
      <c r="C4" s="108"/>
      <c r="D4" s="108"/>
      <c r="E4" s="108"/>
    </row>
    <row r="5" spans="1:5" s="2" customFormat="1" ht="12.75">
      <c r="A5" s="25" t="s">
        <v>1664</v>
      </c>
      <c r="B5" s="108"/>
      <c r="C5" s="108"/>
      <c r="D5" s="108"/>
      <c r="E5" s="108"/>
    </row>
    <row r="6" spans="1:5" s="2" customFormat="1" ht="38.25">
      <c r="A6" s="26" t="s">
        <v>1665</v>
      </c>
      <c r="B6" s="65">
        <v>9</v>
      </c>
      <c r="C6" s="65">
        <v>61</v>
      </c>
      <c r="D6" s="65">
        <v>61.6</v>
      </c>
      <c r="E6" s="65">
        <v>174.6</v>
      </c>
    </row>
    <row r="7" spans="1:5" s="2" customFormat="1" ht="38.25">
      <c r="A7" s="26" t="s">
        <v>1666</v>
      </c>
      <c r="B7" s="65">
        <v>10</v>
      </c>
      <c r="C7" s="65">
        <v>43</v>
      </c>
      <c r="D7" s="65">
        <v>15.7</v>
      </c>
      <c r="E7" s="65">
        <v>67.5</v>
      </c>
    </row>
    <row r="8" spans="1:5" s="2" customFormat="1" ht="63.75">
      <c r="A8" s="26" t="s">
        <v>1667</v>
      </c>
      <c r="B8" s="65">
        <v>11</v>
      </c>
      <c r="C8" s="65">
        <v>70</v>
      </c>
      <c r="D8" s="65">
        <v>60.1</v>
      </c>
      <c r="E8" s="65">
        <v>32.3</v>
      </c>
    </row>
    <row r="9" spans="1:5" s="2" customFormat="1" ht="51">
      <c r="A9" s="26" t="s">
        <v>1668</v>
      </c>
      <c r="B9" s="65">
        <v>10</v>
      </c>
      <c r="C9" s="65">
        <v>39</v>
      </c>
      <c r="D9" s="65">
        <v>51.2</v>
      </c>
      <c r="E9" s="65">
        <v>883</v>
      </c>
    </row>
    <row r="10" spans="1:5" s="2" customFormat="1" ht="38.25">
      <c r="A10" s="26" t="s">
        <v>1669</v>
      </c>
      <c r="B10" s="65">
        <v>6</v>
      </c>
      <c r="C10" s="65">
        <v>25</v>
      </c>
      <c r="D10" s="65">
        <v>8.4</v>
      </c>
      <c r="E10" s="65">
        <v>47</v>
      </c>
    </row>
    <row r="11" spans="1:5" s="2" customFormat="1" ht="25.5">
      <c r="A11" s="26" t="s">
        <v>1670</v>
      </c>
      <c r="B11" s="65">
        <v>8</v>
      </c>
      <c r="C11" s="65">
        <v>43</v>
      </c>
      <c r="D11" s="65">
        <v>52.5</v>
      </c>
      <c r="E11" s="65">
        <v>85.6</v>
      </c>
    </row>
    <row r="12" spans="1:5" s="2" customFormat="1" ht="38.25">
      <c r="A12" s="26" t="s">
        <v>1671</v>
      </c>
      <c r="B12" s="65">
        <v>11</v>
      </c>
      <c r="C12" s="65">
        <v>67</v>
      </c>
      <c r="D12" s="65">
        <v>238.9</v>
      </c>
      <c r="E12" s="65">
        <v>269.3</v>
      </c>
    </row>
    <row r="13" spans="1:5" s="2" customFormat="1" ht="12.75">
      <c r="A13" s="66" t="s">
        <v>1672</v>
      </c>
      <c r="B13" s="65">
        <v>11</v>
      </c>
      <c r="C13" s="65">
        <v>47</v>
      </c>
      <c r="D13" s="65">
        <v>32.2</v>
      </c>
      <c r="E13" s="65">
        <v>45.3</v>
      </c>
    </row>
    <row r="14" spans="1:5" s="2" customFormat="1" ht="12.75">
      <c r="A14" s="66" t="s">
        <v>1673</v>
      </c>
      <c r="B14" s="65">
        <v>14</v>
      </c>
      <c r="C14" s="65">
        <v>26</v>
      </c>
      <c r="D14" s="65">
        <v>27.3</v>
      </c>
      <c r="E14" s="65">
        <v>73.2</v>
      </c>
    </row>
    <row r="15" spans="1:5" s="2" customFormat="1" ht="12.75">
      <c r="A15" s="66" t="s">
        <v>1674</v>
      </c>
      <c r="B15" s="65">
        <v>14</v>
      </c>
      <c r="C15" s="65">
        <v>146</v>
      </c>
      <c r="D15" s="65">
        <v>884.6</v>
      </c>
      <c r="E15" s="65">
        <v>123.5</v>
      </c>
    </row>
    <row r="16" spans="1:5" s="2" customFormat="1" ht="12.75">
      <c r="A16" s="66" t="s">
        <v>1675</v>
      </c>
      <c r="B16" s="65">
        <v>15</v>
      </c>
      <c r="C16" s="65">
        <v>32</v>
      </c>
      <c r="D16" s="65">
        <v>15.7</v>
      </c>
      <c r="E16" s="65">
        <v>9.3</v>
      </c>
    </row>
    <row r="17" spans="1:5" s="2" customFormat="1" ht="12.75">
      <c r="A17" s="66" t="s">
        <v>1676</v>
      </c>
      <c r="B17" s="65">
        <v>10</v>
      </c>
      <c r="C17" s="65">
        <v>25</v>
      </c>
      <c r="D17" s="65">
        <v>7</v>
      </c>
      <c r="E17" s="65">
        <v>5.4</v>
      </c>
    </row>
    <row r="18" spans="1:5" s="2" customFormat="1" ht="12.75">
      <c r="A18" s="66" t="s">
        <v>1677</v>
      </c>
      <c r="B18" s="65">
        <v>2</v>
      </c>
      <c r="C18" s="65">
        <v>2</v>
      </c>
      <c r="D18" s="65">
        <v>2.2</v>
      </c>
      <c r="E18" s="65">
        <v>0</v>
      </c>
    </row>
    <row r="19" spans="1:5" s="2" customFormat="1" ht="12.75">
      <c r="A19" s="66" t="s">
        <v>1678</v>
      </c>
      <c r="B19" s="65">
        <v>9</v>
      </c>
      <c r="C19" s="65">
        <v>29</v>
      </c>
      <c r="D19" s="65">
        <v>6.1</v>
      </c>
      <c r="E19" s="65">
        <v>65.6</v>
      </c>
    </row>
    <row r="20" spans="1:5" s="2" customFormat="1" ht="25.5">
      <c r="A20" s="66" t="s">
        <v>1679</v>
      </c>
      <c r="B20" s="65">
        <v>14</v>
      </c>
      <c r="C20" s="65">
        <v>123</v>
      </c>
      <c r="D20" s="65">
        <v>14.7</v>
      </c>
      <c r="E20" s="65">
        <v>0</v>
      </c>
    </row>
    <row r="21" spans="1:5" s="2" customFormat="1" ht="25.5">
      <c r="A21" s="66" t="s">
        <v>1680</v>
      </c>
      <c r="B21" s="65">
        <v>7</v>
      </c>
      <c r="C21" s="65">
        <v>35</v>
      </c>
      <c r="D21" s="65">
        <v>91</v>
      </c>
      <c r="E21" s="65">
        <v>0</v>
      </c>
    </row>
    <row r="22" spans="1:5" s="2" customFormat="1" ht="12.75">
      <c r="A22" s="66" t="s">
        <v>1681</v>
      </c>
      <c r="B22" s="65">
        <v>16</v>
      </c>
      <c r="C22" s="65">
        <v>79</v>
      </c>
      <c r="D22" s="65">
        <v>25.3</v>
      </c>
      <c r="E22" s="65">
        <v>62.8</v>
      </c>
    </row>
    <row r="23" spans="1:5" s="2" customFormat="1" ht="12.75">
      <c r="A23" s="66" t="s">
        <v>1682</v>
      </c>
      <c r="B23" s="65">
        <v>4</v>
      </c>
      <c r="C23" s="65">
        <v>34</v>
      </c>
      <c r="D23" s="65">
        <v>11.5</v>
      </c>
      <c r="E23" s="65">
        <v>14.4</v>
      </c>
    </row>
    <row r="24" spans="1:5" s="2" customFormat="1" ht="12.75">
      <c r="A24" s="66" t="s">
        <v>1683</v>
      </c>
      <c r="B24" s="65">
        <v>8</v>
      </c>
      <c r="C24" s="65">
        <v>32</v>
      </c>
      <c r="D24" s="65">
        <v>207.9</v>
      </c>
      <c r="E24" s="65">
        <v>352.1</v>
      </c>
    </row>
    <row r="25" spans="1:5" s="2" customFormat="1" ht="12.75">
      <c r="A25" s="66" t="s">
        <v>1684</v>
      </c>
      <c r="B25" s="65">
        <v>15</v>
      </c>
      <c r="C25" s="65">
        <v>59</v>
      </c>
      <c r="D25" s="65">
        <v>175.5</v>
      </c>
      <c r="E25" s="65">
        <v>4.8</v>
      </c>
    </row>
    <row r="26" spans="1:5" s="2" customFormat="1" ht="51">
      <c r="A26" s="66" t="s">
        <v>1685</v>
      </c>
      <c r="B26" s="65">
        <v>12</v>
      </c>
      <c r="C26" s="65">
        <v>54</v>
      </c>
      <c r="D26" s="65">
        <v>46.4</v>
      </c>
      <c r="E26" s="65">
        <v>339.4</v>
      </c>
    </row>
    <row r="27" spans="1:5" s="2" customFormat="1" ht="25.5">
      <c r="A27" s="66" t="s">
        <v>1686</v>
      </c>
      <c r="B27" s="65">
        <v>11</v>
      </c>
      <c r="C27" s="65">
        <v>108</v>
      </c>
      <c r="D27" s="65">
        <v>11.3</v>
      </c>
      <c r="E27" s="65">
        <v>0</v>
      </c>
    </row>
    <row r="28" spans="1:5" s="2" customFormat="1" ht="12.75">
      <c r="A28" s="66" t="s">
        <v>1687</v>
      </c>
      <c r="B28" s="65">
        <v>17</v>
      </c>
      <c r="C28" s="65">
        <v>155</v>
      </c>
      <c r="D28" s="65">
        <v>11.7</v>
      </c>
      <c r="E28" s="65">
        <v>0</v>
      </c>
    </row>
    <row r="29" spans="1:5" s="2" customFormat="1" ht="12.75">
      <c r="A29" s="66" t="s">
        <v>1688</v>
      </c>
      <c r="B29" s="65">
        <v>10</v>
      </c>
      <c r="C29" s="65">
        <v>30</v>
      </c>
      <c r="D29" s="65">
        <v>9.3</v>
      </c>
      <c r="E29" s="65">
        <v>123.8</v>
      </c>
    </row>
    <row r="30" spans="1:5" s="2" customFormat="1" ht="25.5">
      <c r="A30" s="66" t="s">
        <v>1689</v>
      </c>
      <c r="B30" s="65">
        <v>13</v>
      </c>
      <c r="C30" s="65">
        <v>135</v>
      </c>
      <c r="D30" s="65">
        <v>152.8</v>
      </c>
      <c r="E30" s="65">
        <v>531.1</v>
      </c>
    </row>
    <row r="31" spans="1:5" s="2" customFormat="1" ht="12.75">
      <c r="A31" s="66" t="s">
        <v>1690</v>
      </c>
      <c r="B31" s="65" t="s">
        <v>1691</v>
      </c>
      <c r="C31" s="65" t="s">
        <v>1692</v>
      </c>
      <c r="D31" s="65" t="s">
        <v>1693</v>
      </c>
      <c r="E31" s="65" t="s">
        <v>1694</v>
      </c>
    </row>
    <row r="32" spans="1:5" s="2" customFormat="1" ht="25.5">
      <c r="A32" s="66" t="s">
        <v>1695</v>
      </c>
      <c r="B32" s="65">
        <v>11</v>
      </c>
      <c r="C32" s="65">
        <v>94</v>
      </c>
      <c r="D32" s="65">
        <v>506.9</v>
      </c>
      <c r="E32" s="65">
        <v>438.9</v>
      </c>
    </row>
    <row r="33" spans="1:5" s="2" customFormat="1" ht="25.5">
      <c r="A33" s="66" t="s">
        <v>1696</v>
      </c>
      <c r="B33" s="65">
        <v>12</v>
      </c>
      <c r="C33" s="65">
        <v>37</v>
      </c>
      <c r="D33" s="65">
        <v>182.5</v>
      </c>
      <c r="E33" s="65">
        <v>245.3</v>
      </c>
    </row>
    <row r="34" spans="1:5" s="2" customFormat="1" ht="12.75">
      <c r="A34" s="66" t="s">
        <v>1697</v>
      </c>
      <c r="B34" s="65">
        <v>2</v>
      </c>
      <c r="C34" s="65">
        <v>3</v>
      </c>
      <c r="D34" s="65">
        <v>1</v>
      </c>
      <c r="E34" s="65">
        <v>0</v>
      </c>
    </row>
    <row r="35" spans="1:5" s="2" customFormat="1" ht="38.25">
      <c r="A35" s="66" t="s">
        <v>1698</v>
      </c>
      <c r="B35" s="65" t="s">
        <v>1699</v>
      </c>
      <c r="C35" s="65" t="s">
        <v>1700</v>
      </c>
      <c r="D35" s="65" t="s">
        <v>1701</v>
      </c>
      <c r="E35" s="65" t="s">
        <v>1702</v>
      </c>
    </row>
    <row r="36" spans="1:5" s="2" customFormat="1" ht="12.75">
      <c r="A36" s="66" t="s">
        <v>1703</v>
      </c>
      <c r="B36" s="65">
        <v>19</v>
      </c>
      <c r="C36" s="65">
        <v>75</v>
      </c>
      <c r="D36" s="65">
        <v>310.4</v>
      </c>
      <c r="E36" s="65">
        <v>584.5</v>
      </c>
    </row>
    <row r="37" spans="1:5" s="2" customFormat="1" ht="12.75">
      <c r="A37" s="66" t="s">
        <v>1704</v>
      </c>
      <c r="B37" s="65">
        <v>10</v>
      </c>
      <c r="C37" s="65">
        <v>28</v>
      </c>
      <c r="D37" s="65">
        <v>10</v>
      </c>
      <c r="E37" s="65">
        <v>0</v>
      </c>
    </row>
    <row r="38" spans="1:5" s="2" customFormat="1" ht="12.75">
      <c r="A38" s="66" t="s">
        <v>1705</v>
      </c>
      <c r="B38" s="65">
        <v>12</v>
      </c>
      <c r="C38" s="65">
        <v>41</v>
      </c>
      <c r="D38" s="65">
        <v>14.5</v>
      </c>
      <c r="E38" s="67">
        <v>1236.5</v>
      </c>
    </row>
    <row r="39" spans="1:5" s="2" customFormat="1" ht="12.75">
      <c r="A39" s="66" t="s">
        <v>1706</v>
      </c>
      <c r="B39" s="65">
        <v>14</v>
      </c>
      <c r="C39" s="65">
        <v>43</v>
      </c>
      <c r="D39" s="65">
        <v>27.4</v>
      </c>
      <c r="E39" s="65">
        <v>0</v>
      </c>
    </row>
    <row r="40" spans="1:5" s="2" customFormat="1" ht="38.25">
      <c r="A40" s="66" t="s">
        <v>1707</v>
      </c>
      <c r="B40" s="65">
        <v>13</v>
      </c>
      <c r="C40" s="65">
        <v>188</v>
      </c>
      <c r="D40" s="65">
        <v>551.9</v>
      </c>
      <c r="E40" s="65">
        <v>270.6</v>
      </c>
    </row>
    <row r="41" spans="1:5" s="2" customFormat="1" ht="25.5">
      <c r="A41" s="66" t="s">
        <v>1708</v>
      </c>
      <c r="B41" s="65">
        <v>8</v>
      </c>
      <c r="C41" s="65">
        <v>67</v>
      </c>
      <c r="D41" s="65">
        <v>318.5</v>
      </c>
      <c r="E41" s="65">
        <v>238.7</v>
      </c>
    </row>
    <row r="42" spans="1:5" s="2" customFormat="1" ht="25.5">
      <c r="A42" s="66" t="s">
        <v>1709</v>
      </c>
      <c r="B42" s="65">
        <v>11</v>
      </c>
      <c r="C42" s="65">
        <v>77</v>
      </c>
      <c r="D42" s="65">
        <v>25.7</v>
      </c>
      <c r="E42" s="65">
        <v>0</v>
      </c>
    </row>
    <row r="43" spans="1:5" s="2" customFormat="1" ht="25.5">
      <c r="A43" s="66" t="s">
        <v>1710</v>
      </c>
      <c r="B43" s="65">
        <v>11</v>
      </c>
      <c r="C43" s="65">
        <v>58</v>
      </c>
      <c r="D43" s="65">
        <v>133.6</v>
      </c>
      <c r="E43" s="65">
        <v>212.5</v>
      </c>
    </row>
    <row r="44" spans="1:5" s="2" customFormat="1" ht="12.75">
      <c r="A44" s="66" t="s">
        <v>1711</v>
      </c>
      <c r="B44" s="65">
        <v>12</v>
      </c>
      <c r="C44" s="65">
        <v>49</v>
      </c>
      <c r="D44" s="65">
        <v>14.4</v>
      </c>
      <c r="E44" s="65">
        <v>25.5</v>
      </c>
    </row>
    <row r="45" spans="1:5" s="2" customFormat="1" ht="25.5">
      <c r="A45" s="66" t="s">
        <v>1712</v>
      </c>
      <c r="B45" s="65">
        <v>10</v>
      </c>
      <c r="C45" s="65">
        <v>88</v>
      </c>
      <c r="D45" s="65">
        <v>10.8</v>
      </c>
      <c r="E45" s="65">
        <v>47.4</v>
      </c>
    </row>
    <row r="46" spans="1:5" s="2" customFormat="1" ht="12.75">
      <c r="A46" s="66" t="s">
        <v>1713</v>
      </c>
      <c r="B46" s="65">
        <v>4</v>
      </c>
      <c r="C46" s="65">
        <v>4</v>
      </c>
      <c r="D46" s="65">
        <v>0</v>
      </c>
      <c r="E46" s="65">
        <v>49.8</v>
      </c>
    </row>
    <row r="47" spans="1:5" s="2" customFormat="1" ht="38.25">
      <c r="A47" s="66" t="s">
        <v>1714</v>
      </c>
      <c r="B47" s="65">
        <v>10</v>
      </c>
      <c r="C47" s="65">
        <v>78</v>
      </c>
      <c r="D47" s="65">
        <v>25.2</v>
      </c>
      <c r="E47" s="65">
        <v>2.3</v>
      </c>
    </row>
    <row r="48" spans="1:5" s="2" customFormat="1" ht="12.75">
      <c r="A48" s="66" t="s">
        <v>1715</v>
      </c>
      <c r="B48" s="65">
        <v>14</v>
      </c>
      <c r="C48" s="65">
        <v>92</v>
      </c>
      <c r="D48" s="65">
        <v>47.4</v>
      </c>
      <c r="E48" s="65">
        <v>11.3</v>
      </c>
    </row>
    <row r="49" spans="1:5" s="2" customFormat="1" ht="38.25">
      <c r="A49" s="66" t="s">
        <v>1716</v>
      </c>
      <c r="B49" s="65">
        <v>13</v>
      </c>
      <c r="C49" s="65">
        <v>43</v>
      </c>
      <c r="D49" s="65">
        <v>63</v>
      </c>
      <c r="E49" s="65">
        <v>855.4</v>
      </c>
    </row>
    <row r="50" spans="1:5" s="2" customFormat="1" ht="25.5">
      <c r="A50" s="66" t="s">
        <v>1717</v>
      </c>
      <c r="B50" s="65">
        <v>12</v>
      </c>
      <c r="C50" s="65">
        <v>115</v>
      </c>
      <c r="D50" s="65">
        <v>125.1</v>
      </c>
      <c r="E50" s="65">
        <v>133.2</v>
      </c>
    </row>
    <row r="51" spans="1:5" s="2" customFormat="1" ht="12.75">
      <c r="A51" s="66" t="s">
        <v>1718</v>
      </c>
      <c r="B51" s="65">
        <v>6</v>
      </c>
      <c r="C51" s="65">
        <v>72</v>
      </c>
      <c r="D51" s="65">
        <v>7.5</v>
      </c>
      <c r="E51" s="65">
        <v>53</v>
      </c>
    </row>
    <row r="52" spans="1:5" s="2" customFormat="1" ht="12.75">
      <c r="A52" s="66" t="s">
        <v>1719</v>
      </c>
      <c r="B52" s="65">
        <v>7</v>
      </c>
      <c r="C52" s="65">
        <v>32</v>
      </c>
      <c r="D52" s="65">
        <v>77.7</v>
      </c>
      <c r="E52" s="67">
        <v>1964.2</v>
      </c>
    </row>
    <row r="53" spans="1:5" s="2" customFormat="1" ht="12.75">
      <c r="A53" s="66" t="s">
        <v>1720</v>
      </c>
      <c r="B53" s="65">
        <v>3</v>
      </c>
      <c r="C53" s="65">
        <v>14</v>
      </c>
      <c r="D53" s="65">
        <v>1.2</v>
      </c>
      <c r="E53" s="65">
        <v>29.8</v>
      </c>
    </row>
    <row r="54" spans="1:5" s="2" customFormat="1" ht="12.75">
      <c r="A54" s="66" t="s">
        <v>1721</v>
      </c>
      <c r="B54" s="65">
        <v>7</v>
      </c>
      <c r="C54" s="65">
        <v>8</v>
      </c>
      <c r="D54" s="65">
        <v>1.1</v>
      </c>
      <c r="E54" s="65">
        <v>29.2</v>
      </c>
    </row>
    <row r="55" spans="1:5" s="2" customFormat="1" ht="12.75">
      <c r="A55" s="66" t="s">
        <v>1722</v>
      </c>
      <c r="B55" s="65">
        <v>9</v>
      </c>
      <c r="C55" s="65">
        <v>25</v>
      </c>
      <c r="D55" s="65">
        <v>13.7</v>
      </c>
      <c r="E55" s="65">
        <v>62.6</v>
      </c>
    </row>
    <row r="56" spans="1:5" s="2" customFormat="1" ht="12.75">
      <c r="A56" s="66" t="s">
        <v>1723</v>
      </c>
      <c r="B56" s="65">
        <v>9</v>
      </c>
      <c r="C56" s="65">
        <v>45</v>
      </c>
      <c r="D56" s="65">
        <v>5.9</v>
      </c>
      <c r="E56" s="65">
        <v>49.1</v>
      </c>
    </row>
    <row r="57" spans="1:5" s="2" customFormat="1" ht="12.75">
      <c r="A57" s="66" t="s">
        <v>1724</v>
      </c>
      <c r="B57" s="65">
        <v>12</v>
      </c>
      <c r="C57" s="65">
        <v>85</v>
      </c>
      <c r="D57" s="65">
        <v>87.5</v>
      </c>
      <c r="E57" s="65">
        <v>41.6</v>
      </c>
    </row>
    <row r="58" spans="1:5" s="2" customFormat="1" ht="12.75">
      <c r="A58" s="66" t="s">
        <v>1725</v>
      </c>
      <c r="B58" s="65">
        <v>15</v>
      </c>
      <c r="C58" s="65">
        <v>38</v>
      </c>
      <c r="D58" s="65">
        <v>36</v>
      </c>
      <c r="E58" s="65">
        <v>135.2</v>
      </c>
    </row>
    <row r="59" spans="1:5" s="2" customFormat="1" ht="25.5">
      <c r="A59" s="66" t="s">
        <v>1726</v>
      </c>
      <c r="B59" s="65">
        <v>15</v>
      </c>
      <c r="C59" s="65">
        <v>39</v>
      </c>
      <c r="D59" s="65">
        <v>62.8</v>
      </c>
      <c r="E59" s="65">
        <v>33.4</v>
      </c>
    </row>
    <row r="60" spans="1:5" s="2" customFormat="1" ht="12.75">
      <c r="A60" s="66" t="s">
        <v>1727</v>
      </c>
      <c r="B60" s="65">
        <v>13</v>
      </c>
      <c r="C60" s="65">
        <v>49</v>
      </c>
      <c r="D60" s="65">
        <v>210.2</v>
      </c>
      <c r="E60" s="65">
        <v>534.3</v>
      </c>
    </row>
    <row r="61" spans="1:5" s="2" customFormat="1" ht="12.75">
      <c r="A61" s="66" t="s">
        <v>1728</v>
      </c>
      <c r="B61" s="65">
        <v>12</v>
      </c>
      <c r="C61" s="65">
        <v>203</v>
      </c>
      <c r="D61" s="65">
        <v>176.1</v>
      </c>
      <c r="E61" s="65">
        <v>214.5</v>
      </c>
    </row>
    <row r="62" spans="1:5" s="2" customFormat="1" ht="12.75">
      <c r="A62" s="66" t="s">
        <v>1729</v>
      </c>
      <c r="B62" s="65">
        <v>13</v>
      </c>
      <c r="C62" s="65">
        <v>62</v>
      </c>
      <c r="D62" s="65">
        <v>73.3</v>
      </c>
      <c r="E62" s="65">
        <v>39.9</v>
      </c>
    </row>
    <row r="63" spans="1:5" s="2" customFormat="1" ht="38.25">
      <c r="A63" s="66" t="s">
        <v>1730</v>
      </c>
      <c r="B63" s="65">
        <v>5</v>
      </c>
      <c r="C63" s="65">
        <v>11</v>
      </c>
      <c r="D63" s="65">
        <v>3.4</v>
      </c>
      <c r="E63" s="65">
        <v>0</v>
      </c>
    </row>
    <row r="64" spans="1:5" s="2" customFormat="1" ht="12.75">
      <c r="A64" s="66" t="s">
        <v>1731</v>
      </c>
      <c r="B64" s="65">
        <v>6</v>
      </c>
      <c r="C64" s="65">
        <v>52</v>
      </c>
      <c r="D64" s="65">
        <v>22.9</v>
      </c>
      <c r="E64" s="65">
        <v>96.4</v>
      </c>
    </row>
    <row r="65" spans="1:5" s="2" customFormat="1" ht="12.75">
      <c r="A65" s="66" t="s">
        <v>1732</v>
      </c>
      <c r="B65" s="65">
        <v>11</v>
      </c>
      <c r="C65" s="65">
        <v>89</v>
      </c>
      <c r="D65" s="65">
        <v>49.5</v>
      </c>
      <c r="E65" s="65">
        <v>428</v>
      </c>
    </row>
    <row r="66" spans="1:5" s="2" customFormat="1" ht="12.75">
      <c r="A66" s="66" t="s">
        <v>1733</v>
      </c>
      <c r="B66" s="65">
        <v>12</v>
      </c>
      <c r="C66" s="65">
        <v>151</v>
      </c>
      <c r="D66" s="65">
        <v>130.7</v>
      </c>
      <c r="E66" s="65">
        <v>138.2</v>
      </c>
    </row>
    <row r="67" spans="1:5" s="2" customFormat="1" ht="38.25">
      <c r="A67" s="66" t="s">
        <v>1734</v>
      </c>
      <c r="B67" s="65">
        <v>9</v>
      </c>
      <c r="C67" s="65">
        <v>48</v>
      </c>
      <c r="D67" s="65">
        <v>7.3</v>
      </c>
      <c r="E67" s="65">
        <v>2.5</v>
      </c>
    </row>
    <row r="68" spans="1:5" s="2" customFormat="1" ht="12.75">
      <c r="A68" s="66" t="s">
        <v>1735</v>
      </c>
      <c r="B68" s="65">
        <v>4</v>
      </c>
      <c r="C68" s="65">
        <v>24</v>
      </c>
      <c r="D68" s="65">
        <v>10.3</v>
      </c>
      <c r="E68" s="65">
        <v>0</v>
      </c>
    </row>
    <row r="69" spans="1:5" s="2" customFormat="1" ht="12.75">
      <c r="A69" s="66" t="s">
        <v>1736</v>
      </c>
      <c r="B69" s="65">
        <v>5</v>
      </c>
      <c r="C69" s="65">
        <v>34</v>
      </c>
      <c r="D69" s="65">
        <v>5.5</v>
      </c>
      <c r="E69" s="65">
        <v>0</v>
      </c>
    </row>
    <row r="70" spans="1:5" s="2" customFormat="1" ht="12.75">
      <c r="A70" s="66" t="s">
        <v>1737</v>
      </c>
      <c r="B70" s="65">
        <v>9</v>
      </c>
      <c r="C70" s="65">
        <v>13</v>
      </c>
      <c r="D70" s="65">
        <v>23.3</v>
      </c>
      <c r="E70" s="65">
        <v>11.6</v>
      </c>
    </row>
    <row r="71" spans="1:5" s="2" customFormat="1" ht="12.75">
      <c r="A71" s="66" t="s">
        <v>1738</v>
      </c>
      <c r="B71" s="65">
        <v>7</v>
      </c>
      <c r="C71" s="65">
        <v>31</v>
      </c>
      <c r="D71" s="65">
        <v>15.5</v>
      </c>
      <c r="E71" s="65">
        <v>0</v>
      </c>
    </row>
    <row r="72" spans="1:5" s="2" customFormat="1" ht="12.75">
      <c r="A72" s="66" t="s">
        <v>1739</v>
      </c>
      <c r="B72" s="65">
        <v>11</v>
      </c>
      <c r="C72" s="65">
        <v>31</v>
      </c>
      <c r="D72" s="65">
        <v>10.7</v>
      </c>
      <c r="E72" s="65">
        <v>74.9</v>
      </c>
    </row>
    <row r="73" spans="1:5" s="2" customFormat="1" ht="12.75">
      <c r="A73" s="66" t="s">
        <v>1740</v>
      </c>
      <c r="B73" s="65">
        <v>11</v>
      </c>
      <c r="C73" s="65">
        <v>36</v>
      </c>
      <c r="D73" s="65">
        <v>52</v>
      </c>
      <c r="E73" s="67">
        <v>1175.9</v>
      </c>
    </row>
    <row r="74" spans="1:5" s="2" customFormat="1" ht="25.5">
      <c r="A74" s="66" t="s">
        <v>1741</v>
      </c>
      <c r="B74" s="65">
        <v>9</v>
      </c>
      <c r="C74" s="65">
        <v>25</v>
      </c>
      <c r="D74" s="65">
        <v>10.5</v>
      </c>
      <c r="E74" s="65">
        <v>35.8</v>
      </c>
    </row>
    <row r="75" spans="1:5" s="2" customFormat="1" ht="12.75">
      <c r="A75" s="66" t="s">
        <v>1742</v>
      </c>
      <c r="B75" s="65">
        <v>12</v>
      </c>
      <c r="C75" s="65">
        <v>47</v>
      </c>
      <c r="D75" s="65">
        <v>54.4</v>
      </c>
      <c r="E75" s="65">
        <v>0</v>
      </c>
    </row>
    <row r="76" spans="1:5" s="2" customFormat="1" ht="25.5">
      <c r="A76" s="66" t="s">
        <v>1743</v>
      </c>
      <c r="B76" s="65">
        <v>12</v>
      </c>
      <c r="C76" s="65">
        <v>22</v>
      </c>
      <c r="D76" s="65">
        <v>17.7</v>
      </c>
      <c r="E76" s="65">
        <v>347.7</v>
      </c>
    </row>
    <row r="77" spans="1:5" s="2" customFormat="1" ht="12.75">
      <c r="A77" s="66" t="s">
        <v>1744</v>
      </c>
      <c r="B77" s="65">
        <v>13</v>
      </c>
      <c r="C77" s="65">
        <v>35</v>
      </c>
      <c r="D77" s="65">
        <v>2.4</v>
      </c>
      <c r="E77" s="65">
        <v>148.5</v>
      </c>
    </row>
    <row r="78" spans="1:5" s="2" customFormat="1" ht="25.5">
      <c r="A78" s="66" t="s">
        <v>1745</v>
      </c>
      <c r="B78" s="65">
        <v>8</v>
      </c>
      <c r="C78" s="65">
        <v>21</v>
      </c>
      <c r="D78" s="65">
        <v>11.5</v>
      </c>
      <c r="E78" s="65">
        <v>0.7</v>
      </c>
    </row>
    <row r="79" spans="1:5" s="2" customFormat="1" ht="12.75">
      <c r="A79" s="66" t="s">
        <v>1746</v>
      </c>
      <c r="B79" s="65">
        <v>9</v>
      </c>
      <c r="C79" s="65">
        <v>198</v>
      </c>
      <c r="D79" s="65">
        <v>18.5</v>
      </c>
      <c r="E79" s="65">
        <v>32.1</v>
      </c>
    </row>
    <row r="80" spans="1:5" s="2" customFormat="1" ht="12.75">
      <c r="A80" s="66" t="s">
        <v>1747</v>
      </c>
      <c r="B80" s="65">
        <v>7</v>
      </c>
      <c r="C80" s="65">
        <v>17</v>
      </c>
      <c r="D80" s="65">
        <v>16.8</v>
      </c>
      <c r="E80" s="65">
        <v>45</v>
      </c>
    </row>
    <row r="81" spans="1:5" s="2" customFormat="1" ht="12.75">
      <c r="A81" s="66" t="s">
        <v>1748</v>
      </c>
      <c r="B81" s="65">
        <v>6</v>
      </c>
      <c r="C81" s="65">
        <v>46</v>
      </c>
      <c r="D81" s="65">
        <v>131.5</v>
      </c>
      <c r="E81" s="65">
        <v>81.9</v>
      </c>
    </row>
    <row r="82" spans="1:5" s="2" customFormat="1" ht="12.75">
      <c r="A82" s="66" t="s">
        <v>1749</v>
      </c>
      <c r="B82" s="65">
        <v>9</v>
      </c>
      <c r="C82" s="65">
        <v>92</v>
      </c>
      <c r="D82" s="65">
        <v>58.2</v>
      </c>
      <c r="E82" s="65">
        <v>19.3</v>
      </c>
    </row>
    <row r="83" spans="1:5" s="2" customFormat="1" ht="12.75">
      <c r="A83" s="66" t="s">
        <v>1750</v>
      </c>
      <c r="B83" s="65">
        <v>8</v>
      </c>
      <c r="C83" s="65">
        <v>26</v>
      </c>
      <c r="D83" s="65">
        <v>3.7</v>
      </c>
      <c r="E83" s="65">
        <v>68</v>
      </c>
    </row>
    <row r="84" spans="1:5" s="2" customFormat="1" ht="25.5">
      <c r="A84" s="66" t="s">
        <v>1751</v>
      </c>
      <c r="B84" s="65">
        <v>13</v>
      </c>
      <c r="C84" s="65">
        <v>48</v>
      </c>
      <c r="D84" s="65">
        <v>11.6</v>
      </c>
      <c r="E84" s="65">
        <v>93.5</v>
      </c>
    </row>
    <row r="85" spans="1:5" s="2" customFormat="1" ht="25.5">
      <c r="A85" s="66" t="s">
        <v>1752</v>
      </c>
      <c r="B85" s="65">
        <v>13</v>
      </c>
      <c r="C85" s="65">
        <v>44</v>
      </c>
      <c r="D85" s="65">
        <v>69.6</v>
      </c>
      <c r="E85" s="65">
        <v>55.5</v>
      </c>
    </row>
    <row r="86" spans="1:5" s="2" customFormat="1" ht="12.75">
      <c r="A86" s="66" t="s">
        <v>1753</v>
      </c>
      <c r="B86" s="65">
        <v>10</v>
      </c>
      <c r="C86" s="65">
        <v>35</v>
      </c>
      <c r="D86" s="65">
        <v>140.1</v>
      </c>
      <c r="E86" s="65">
        <v>0</v>
      </c>
    </row>
    <row r="87" spans="1:5" s="2" customFormat="1" ht="12.75">
      <c r="A87" s="66" t="s">
        <v>1754</v>
      </c>
      <c r="B87" s="65">
        <v>9</v>
      </c>
      <c r="C87" s="65">
        <v>30</v>
      </c>
      <c r="D87" s="65">
        <v>25.1</v>
      </c>
      <c r="E87" s="65">
        <v>0</v>
      </c>
    </row>
    <row r="88" spans="1:5" s="2" customFormat="1" ht="12.75">
      <c r="A88" s="66" t="s">
        <v>1755</v>
      </c>
      <c r="B88" s="65">
        <v>13</v>
      </c>
      <c r="C88" s="65">
        <v>42</v>
      </c>
      <c r="D88" s="65">
        <v>187.4</v>
      </c>
      <c r="E88" s="65">
        <v>526</v>
      </c>
    </row>
    <row r="89" spans="1:5" s="2" customFormat="1" ht="25.5">
      <c r="A89" s="66" t="s">
        <v>1756</v>
      </c>
      <c r="B89" s="65">
        <v>11</v>
      </c>
      <c r="C89" s="65">
        <v>82</v>
      </c>
      <c r="D89" s="65">
        <v>140.8</v>
      </c>
      <c r="E89" s="65">
        <v>858.7</v>
      </c>
    </row>
    <row r="90" spans="1:5" s="2" customFormat="1" ht="12.75">
      <c r="A90" s="66" t="s">
        <v>1757</v>
      </c>
      <c r="B90" s="65">
        <v>8</v>
      </c>
      <c r="C90" s="65">
        <v>58</v>
      </c>
      <c r="D90" s="65">
        <v>16.7</v>
      </c>
      <c r="E90" s="65">
        <v>16.4</v>
      </c>
    </row>
    <row r="91" spans="1:5" s="2" customFormat="1" ht="12.75">
      <c r="A91" s="66" t="s">
        <v>1758</v>
      </c>
      <c r="B91" s="65">
        <v>10</v>
      </c>
      <c r="C91" s="65">
        <v>30</v>
      </c>
      <c r="D91" s="65">
        <v>18.6</v>
      </c>
      <c r="E91" s="65">
        <v>31.8</v>
      </c>
    </row>
    <row r="92" spans="1:5" s="2" customFormat="1" ht="12.75">
      <c r="A92" s="66" t="s">
        <v>1759</v>
      </c>
      <c r="B92" s="65">
        <v>8</v>
      </c>
      <c r="C92" s="65">
        <v>20</v>
      </c>
      <c r="D92" s="65">
        <v>8.1</v>
      </c>
      <c r="E92" s="65">
        <v>197</v>
      </c>
    </row>
    <row r="93" spans="1:5" s="2" customFormat="1" ht="12.75">
      <c r="A93" s="66" t="s">
        <v>1760</v>
      </c>
      <c r="B93" s="65">
        <v>5</v>
      </c>
      <c r="C93" s="65">
        <v>11</v>
      </c>
      <c r="D93" s="65">
        <v>12.3</v>
      </c>
      <c r="E93" s="65">
        <v>760.7</v>
      </c>
    </row>
    <row r="94" spans="1:5" s="2" customFormat="1" ht="25.5">
      <c r="A94" s="66" t="s">
        <v>1761</v>
      </c>
      <c r="B94" s="65">
        <v>14</v>
      </c>
      <c r="C94" s="65">
        <v>153</v>
      </c>
      <c r="D94" s="65">
        <v>95.8</v>
      </c>
      <c r="E94" s="65">
        <v>17.1</v>
      </c>
    </row>
    <row r="95" spans="1:5" s="2" customFormat="1" ht="12.75">
      <c r="A95" s="66" t="s">
        <v>1762</v>
      </c>
      <c r="B95" s="65">
        <v>10</v>
      </c>
      <c r="C95" s="65">
        <v>85</v>
      </c>
      <c r="D95" s="65">
        <v>19.3</v>
      </c>
      <c r="E95" s="65">
        <v>0</v>
      </c>
    </row>
    <row r="96" spans="1:5" s="2" customFormat="1" ht="12.75">
      <c r="A96" s="66" t="s">
        <v>1763</v>
      </c>
      <c r="B96" s="65">
        <v>7</v>
      </c>
      <c r="C96" s="65">
        <v>21</v>
      </c>
      <c r="D96" s="65">
        <v>75.3</v>
      </c>
      <c r="E96" s="65">
        <v>0</v>
      </c>
    </row>
    <row r="97" spans="1:5" s="2" customFormat="1" ht="25.5">
      <c r="A97" s="66" t="s">
        <v>1764</v>
      </c>
      <c r="B97" s="65">
        <v>7</v>
      </c>
      <c r="C97" s="65">
        <v>11</v>
      </c>
      <c r="D97" s="65">
        <v>13.3</v>
      </c>
      <c r="E97" s="65">
        <v>67.2</v>
      </c>
    </row>
    <row r="98" spans="1:5" s="2" customFormat="1" ht="25.5">
      <c r="A98" s="66" t="s">
        <v>1765</v>
      </c>
      <c r="B98" s="65">
        <v>2</v>
      </c>
      <c r="C98" s="65">
        <v>12</v>
      </c>
      <c r="D98" s="65">
        <v>0.2</v>
      </c>
      <c r="E98" s="65">
        <v>0</v>
      </c>
    </row>
    <row r="99" spans="1:5" s="2" customFormat="1" ht="25.5">
      <c r="A99" s="66" t="s">
        <v>1766</v>
      </c>
      <c r="B99" s="65">
        <v>9</v>
      </c>
      <c r="C99" s="65">
        <v>45</v>
      </c>
      <c r="D99" s="65">
        <v>170.1</v>
      </c>
      <c r="E99" s="65">
        <v>0</v>
      </c>
    </row>
    <row r="100" spans="1:5" s="2" customFormat="1" ht="12.75">
      <c r="A100" s="66" t="s">
        <v>1767</v>
      </c>
      <c r="B100" s="65">
        <v>11</v>
      </c>
      <c r="C100" s="65">
        <v>27</v>
      </c>
      <c r="D100" s="65">
        <v>396.4</v>
      </c>
      <c r="E100" s="65">
        <v>759.9</v>
      </c>
    </row>
    <row r="101" spans="1:5" s="2" customFormat="1" ht="12.75">
      <c r="A101" s="66" t="s">
        <v>1768</v>
      </c>
      <c r="B101" s="65">
        <v>10</v>
      </c>
      <c r="C101" s="65">
        <v>44</v>
      </c>
      <c r="D101" s="65">
        <v>95.2</v>
      </c>
      <c r="E101" s="65">
        <v>74.6</v>
      </c>
    </row>
    <row r="102" spans="1:5" s="2" customFormat="1" ht="12.75">
      <c r="A102" s="66" t="s">
        <v>1769</v>
      </c>
      <c r="B102" s="65">
        <v>4</v>
      </c>
      <c r="C102" s="65">
        <v>23</v>
      </c>
      <c r="D102" s="65">
        <v>3</v>
      </c>
      <c r="E102" s="65">
        <v>29.8</v>
      </c>
    </row>
    <row r="103" spans="1:5" s="2" customFormat="1" ht="12.75">
      <c r="A103" s="66" t="s">
        <v>1770</v>
      </c>
      <c r="B103" s="65">
        <v>9</v>
      </c>
      <c r="C103" s="65">
        <v>34</v>
      </c>
      <c r="D103" s="65">
        <v>4.9</v>
      </c>
      <c r="E103" s="65">
        <v>100.1</v>
      </c>
    </row>
    <row r="104" spans="1:5" s="2" customFormat="1" ht="12.75">
      <c r="A104" s="66" t="s">
        <v>1771</v>
      </c>
      <c r="B104" s="65">
        <v>11</v>
      </c>
      <c r="C104" s="65">
        <v>24</v>
      </c>
      <c r="D104" s="65">
        <v>36</v>
      </c>
      <c r="E104" s="65">
        <v>0</v>
      </c>
    </row>
    <row r="105" spans="1:5" s="2" customFormat="1" ht="12.75">
      <c r="A105" s="66" t="s">
        <v>1772</v>
      </c>
      <c r="B105" s="65">
        <v>7</v>
      </c>
      <c r="C105" s="65">
        <v>19</v>
      </c>
      <c r="D105" s="65">
        <v>25.1</v>
      </c>
      <c r="E105" s="65">
        <v>0</v>
      </c>
    </row>
    <row r="106" spans="1:5" s="2" customFormat="1" ht="38.25">
      <c r="A106" s="66" t="s">
        <v>1773</v>
      </c>
      <c r="B106" s="65">
        <v>8</v>
      </c>
      <c r="C106" s="65">
        <v>56</v>
      </c>
      <c r="D106" s="65">
        <v>30.7</v>
      </c>
      <c r="E106" s="65">
        <v>0</v>
      </c>
    </row>
    <row r="107" spans="1:5" s="2" customFormat="1" ht="12.75">
      <c r="A107" s="66" t="s">
        <v>1774</v>
      </c>
      <c r="B107" s="65">
        <v>17</v>
      </c>
      <c r="C107" s="65">
        <v>74</v>
      </c>
      <c r="D107" s="65">
        <v>157.6</v>
      </c>
      <c r="E107" s="65">
        <v>0</v>
      </c>
    </row>
    <row r="108" spans="1:5" s="2" customFormat="1" ht="12.75">
      <c r="A108" s="66" t="s">
        <v>1775</v>
      </c>
      <c r="B108" s="65">
        <v>10</v>
      </c>
      <c r="C108" s="65">
        <v>98</v>
      </c>
      <c r="D108" s="65">
        <v>36.4</v>
      </c>
      <c r="E108" s="65">
        <v>0</v>
      </c>
    </row>
    <row r="109" spans="1:5" s="2" customFormat="1" ht="25.5">
      <c r="A109" s="66" t="s">
        <v>1776</v>
      </c>
      <c r="B109" s="65">
        <v>11</v>
      </c>
      <c r="C109" s="65">
        <v>50</v>
      </c>
      <c r="D109" s="65">
        <v>19.5</v>
      </c>
      <c r="E109" s="65">
        <v>2.3</v>
      </c>
    </row>
    <row r="110" spans="1:5" s="2" customFormat="1" ht="12.75">
      <c r="A110" s="66" t="s">
        <v>1777</v>
      </c>
      <c r="B110" s="65">
        <v>10</v>
      </c>
      <c r="C110" s="65">
        <v>31</v>
      </c>
      <c r="D110" s="65">
        <v>20.6</v>
      </c>
      <c r="E110" s="65">
        <v>247.4</v>
      </c>
    </row>
    <row r="111" spans="1:5" s="2" customFormat="1" ht="12.75">
      <c r="A111" s="66" t="s">
        <v>1778</v>
      </c>
      <c r="B111" s="65">
        <v>11</v>
      </c>
      <c r="C111" s="65">
        <v>78</v>
      </c>
      <c r="D111" s="65">
        <v>13.7</v>
      </c>
      <c r="E111" s="65">
        <v>40.4</v>
      </c>
    </row>
    <row r="112" spans="1:5" s="2" customFormat="1" ht="25.5">
      <c r="A112" s="66" t="s">
        <v>1779</v>
      </c>
      <c r="B112" s="65">
        <v>7</v>
      </c>
      <c r="C112" s="65">
        <v>7</v>
      </c>
      <c r="D112" s="65">
        <v>1</v>
      </c>
      <c r="E112" s="65">
        <v>0</v>
      </c>
    </row>
    <row r="113" spans="1:5" s="2" customFormat="1" ht="12.75">
      <c r="A113" s="66" t="s">
        <v>1780</v>
      </c>
      <c r="B113" s="65">
        <v>5</v>
      </c>
      <c r="C113" s="65">
        <v>28</v>
      </c>
      <c r="D113" s="65">
        <v>7.7</v>
      </c>
      <c r="E113" s="65">
        <v>0</v>
      </c>
    </row>
    <row r="114" spans="1:5" s="2" customFormat="1" ht="38.25">
      <c r="A114" s="66" t="s">
        <v>1781</v>
      </c>
      <c r="B114" s="65">
        <v>9</v>
      </c>
      <c r="C114" s="65">
        <v>36</v>
      </c>
      <c r="D114" s="65">
        <v>6.7</v>
      </c>
      <c r="E114" s="65">
        <v>6.8</v>
      </c>
    </row>
    <row r="115" spans="1:5" s="2" customFormat="1" ht="12.75">
      <c r="A115" s="66" t="s">
        <v>1782</v>
      </c>
      <c r="B115" s="65">
        <v>9</v>
      </c>
      <c r="C115" s="65">
        <v>43</v>
      </c>
      <c r="D115" s="65">
        <v>234.6</v>
      </c>
      <c r="E115" s="65">
        <v>0</v>
      </c>
    </row>
    <row r="116" spans="1:5" s="2" customFormat="1" ht="25.5">
      <c r="A116" s="66" t="s">
        <v>1783</v>
      </c>
      <c r="B116" s="65">
        <v>12</v>
      </c>
      <c r="C116" s="65">
        <v>64</v>
      </c>
      <c r="D116" s="65">
        <v>69.7</v>
      </c>
      <c r="E116" s="67">
        <v>1549.5</v>
      </c>
    </row>
    <row r="117" spans="1:5" s="2" customFormat="1" ht="12.75">
      <c r="A117" s="66" t="s">
        <v>1784</v>
      </c>
      <c r="B117" s="65">
        <v>9</v>
      </c>
      <c r="C117" s="65">
        <v>57</v>
      </c>
      <c r="D117" s="65">
        <v>112.9</v>
      </c>
      <c r="E117" s="65">
        <v>293.2</v>
      </c>
    </row>
    <row r="118" spans="1:5" s="2" customFormat="1" ht="51">
      <c r="A118" s="66" t="s">
        <v>1785</v>
      </c>
      <c r="B118" s="65">
        <v>11</v>
      </c>
      <c r="C118" s="65">
        <v>51</v>
      </c>
      <c r="D118" s="65">
        <v>9</v>
      </c>
      <c r="E118" s="65">
        <v>134.4</v>
      </c>
    </row>
    <row r="119" spans="1:5" s="2" customFormat="1" ht="25.5">
      <c r="A119" s="66" t="s">
        <v>1786</v>
      </c>
      <c r="B119" s="65">
        <v>9</v>
      </c>
      <c r="C119" s="65">
        <v>26</v>
      </c>
      <c r="D119" s="67">
        <v>1280.5</v>
      </c>
      <c r="E119" s="65">
        <v>0</v>
      </c>
    </row>
    <row r="120" spans="1:5" s="2" customFormat="1" ht="25.5">
      <c r="A120" s="66" t="s">
        <v>1787</v>
      </c>
      <c r="B120" s="65">
        <v>7</v>
      </c>
      <c r="C120" s="65">
        <v>8</v>
      </c>
      <c r="D120" s="65">
        <v>1.2</v>
      </c>
      <c r="E120" s="65">
        <v>0</v>
      </c>
    </row>
    <row r="121" spans="1:5" s="2" customFormat="1" ht="25.5">
      <c r="A121" s="66" t="s">
        <v>1788</v>
      </c>
      <c r="B121" s="65">
        <v>9</v>
      </c>
      <c r="C121" s="65">
        <v>52</v>
      </c>
      <c r="D121" s="65">
        <v>5.6</v>
      </c>
      <c r="E121" s="65">
        <v>50.3</v>
      </c>
    </row>
    <row r="122" spans="1:5" s="2" customFormat="1" ht="12.75">
      <c r="A122" s="66" t="s">
        <v>1789</v>
      </c>
      <c r="B122" s="65">
        <v>10</v>
      </c>
      <c r="C122" s="65">
        <v>61</v>
      </c>
      <c r="D122" s="65">
        <v>12</v>
      </c>
      <c r="E122" s="65">
        <v>19.9</v>
      </c>
    </row>
    <row r="123" spans="1:5" s="2" customFormat="1" ht="25.5">
      <c r="A123" s="66" t="s">
        <v>1790</v>
      </c>
      <c r="B123" s="65">
        <v>9</v>
      </c>
      <c r="C123" s="65">
        <v>38</v>
      </c>
      <c r="D123" s="65">
        <v>9.1</v>
      </c>
      <c r="E123" s="65">
        <v>0</v>
      </c>
    </row>
    <row r="124" spans="1:5" s="2" customFormat="1" ht="12.75">
      <c r="A124" s="66" t="s">
        <v>1791</v>
      </c>
      <c r="B124" s="65">
        <v>6</v>
      </c>
      <c r="C124" s="65">
        <v>108</v>
      </c>
      <c r="D124" s="65">
        <v>16.9</v>
      </c>
      <c r="E124" s="65">
        <v>17.9</v>
      </c>
    </row>
    <row r="125" spans="1:5" s="2" customFormat="1" ht="12.75">
      <c r="A125" s="66" t="s">
        <v>1792</v>
      </c>
      <c r="B125" s="65">
        <v>8</v>
      </c>
      <c r="C125" s="65">
        <v>50</v>
      </c>
      <c r="D125" s="65">
        <v>10.7</v>
      </c>
      <c r="E125" s="65">
        <v>0</v>
      </c>
    </row>
    <row r="126" spans="1:5" s="2" customFormat="1" ht="12.75">
      <c r="A126" s="66" t="s">
        <v>1793</v>
      </c>
      <c r="B126" s="65">
        <v>3</v>
      </c>
      <c r="C126" s="65">
        <v>16</v>
      </c>
      <c r="D126" s="65">
        <v>0.7</v>
      </c>
      <c r="E126" s="65">
        <v>38.5</v>
      </c>
    </row>
    <row r="127" spans="1:5" s="2" customFormat="1" ht="25.5">
      <c r="A127" s="66" t="s">
        <v>1794</v>
      </c>
      <c r="B127" s="65">
        <v>6</v>
      </c>
      <c r="C127" s="65">
        <v>20</v>
      </c>
      <c r="D127" s="65">
        <v>8.6</v>
      </c>
      <c r="E127" s="65">
        <v>33</v>
      </c>
    </row>
    <row r="128" spans="1:5" s="2" customFormat="1" ht="38.25">
      <c r="A128" s="66" t="s">
        <v>1795</v>
      </c>
      <c r="B128" s="65">
        <v>12</v>
      </c>
      <c r="C128" s="65">
        <v>47</v>
      </c>
      <c r="D128" s="65">
        <v>34.5</v>
      </c>
      <c r="E128" s="67">
        <v>5109.4</v>
      </c>
    </row>
    <row r="129" spans="1:5" s="2" customFormat="1" ht="25.5">
      <c r="A129" s="66" t="s">
        <v>1796</v>
      </c>
      <c r="B129" s="65">
        <v>8</v>
      </c>
      <c r="C129" s="65">
        <v>48</v>
      </c>
      <c r="D129" s="65">
        <v>6.3</v>
      </c>
      <c r="E129" s="65">
        <v>224.7</v>
      </c>
    </row>
    <row r="130" spans="1:5" s="2" customFormat="1" ht="12.75">
      <c r="A130" s="66" t="s">
        <v>1797</v>
      </c>
      <c r="B130" s="65">
        <v>13</v>
      </c>
      <c r="C130" s="65">
        <v>35</v>
      </c>
      <c r="D130" s="65">
        <v>203.6</v>
      </c>
      <c r="E130" s="65">
        <v>7.5</v>
      </c>
    </row>
    <row r="131" spans="1:5" s="2" customFormat="1" ht="12.75">
      <c r="A131" s="66" t="s">
        <v>1798</v>
      </c>
      <c r="B131" s="65">
        <v>8</v>
      </c>
      <c r="C131" s="65">
        <v>33</v>
      </c>
      <c r="D131" s="65">
        <v>6.7</v>
      </c>
      <c r="E131" s="65">
        <v>0</v>
      </c>
    </row>
    <row r="132" spans="1:5" s="2" customFormat="1" ht="12.75">
      <c r="A132" s="66" t="s">
        <v>1799</v>
      </c>
      <c r="B132" s="65">
        <v>14</v>
      </c>
      <c r="C132" s="65">
        <v>64</v>
      </c>
      <c r="D132" s="65">
        <v>276.8</v>
      </c>
      <c r="E132" s="65">
        <v>504.2</v>
      </c>
    </row>
    <row r="133" spans="1:5" s="2" customFormat="1" ht="12.75">
      <c r="A133" s="66" t="s">
        <v>1800</v>
      </c>
      <c r="B133" s="65">
        <v>9</v>
      </c>
      <c r="C133" s="65">
        <v>14</v>
      </c>
      <c r="D133" s="65">
        <v>10.8</v>
      </c>
      <c r="E133" s="65">
        <v>343.8</v>
      </c>
    </row>
    <row r="134" spans="1:5" s="2" customFormat="1" ht="12.75">
      <c r="A134" s="66" t="s">
        <v>1801</v>
      </c>
      <c r="B134" s="65">
        <v>8</v>
      </c>
      <c r="C134" s="65">
        <v>9</v>
      </c>
      <c r="D134" s="65">
        <v>26.1</v>
      </c>
      <c r="E134" s="65">
        <v>0</v>
      </c>
    </row>
    <row r="135" spans="1:5" s="2" customFormat="1" ht="12.75">
      <c r="A135" s="66" t="s">
        <v>1802</v>
      </c>
      <c r="B135" s="65">
        <v>17</v>
      </c>
      <c r="C135" s="65">
        <v>36</v>
      </c>
      <c r="D135" s="65">
        <v>132.2</v>
      </c>
      <c r="E135" s="65">
        <v>0</v>
      </c>
    </row>
    <row r="136" spans="1:5" s="2" customFormat="1" ht="12.75">
      <c r="A136" s="66" t="s">
        <v>1803</v>
      </c>
      <c r="B136" s="65">
        <v>15</v>
      </c>
      <c r="C136" s="65">
        <v>34</v>
      </c>
      <c r="D136" s="65">
        <v>17.6</v>
      </c>
      <c r="E136" s="65">
        <v>121.5</v>
      </c>
    </row>
    <row r="137" spans="1:5" s="2" customFormat="1" ht="38.25">
      <c r="A137" s="66" t="s">
        <v>1804</v>
      </c>
      <c r="B137" s="65">
        <v>12</v>
      </c>
      <c r="C137" s="65">
        <v>54</v>
      </c>
      <c r="D137" s="65">
        <v>26.5</v>
      </c>
      <c r="E137" s="65">
        <v>437.4</v>
      </c>
    </row>
    <row r="138" spans="1:5" s="2" customFormat="1" ht="25.5">
      <c r="A138" s="66" t="s">
        <v>1805</v>
      </c>
      <c r="B138" s="65">
        <v>6</v>
      </c>
      <c r="C138" s="65">
        <v>18</v>
      </c>
      <c r="D138" s="65">
        <v>1</v>
      </c>
      <c r="E138" s="65">
        <v>0</v>
      </c>
    </row>
    <row r="139" spans="1:5" s="2" customFormat="1" ht="25.5">
      <c r="A139" s="66" t="s">
        <v>1806</v>
      </c>
      <c r="B139" s="65">
        <v>5</v>
      </c>
      <c r="C139" s="65">
        <v>5</v>
      </c>
      <c r="D139" s="65">
        <v>0.6</v>
      </c>
      <c r="E139" s="65">
        <v>0</v>
      </c>
    </row>
    <row r="140" spans="1:5" s="2" customFormat="1" ht="12.75">
      <c r="A140" s="66" t="s">
        <v>1807</v>
      </c>
      <c r="B140" s="65">
        <v>11</v>
      </c>
      <c r="C140" s="65">
        <v>45</v>
      </c>
      <c r="D140" s="65">
        <v>48.2</v>
      </c>
      <c r="E140" s="65">
        <v>212.4</v>
      </c>
    </row>
    <row r="141" spans="1:5" s="2" customFormat="1" ht="25.5">
      <c r="A141" s="66" t="s">
        <v>1808</v>
      </c>
      <c r="B141" s="65">
        <v>9</v>
      </c>
      <c r="C141" s="65">
        <v>35</v>
      </c>
      <c r="D141" s="65">
        <v>17</v>
      </c>
      <c r="E141" s="65">
        <v>23</v>
      </c>
    </row>
    <row r="142" spans="1:5" s="2" customFormat="1" ht="25.5">
      <c r="A142" s="66" t="s">
        <v>1809</v>
      </c>
      <c r="B142" s="65">
        <v>13</v>
      </c>
      <c r="C142" s="65">
        <v>116</v>
      </c>
      <c r="D142" s="65">
        <v>15</v>
      </c>
      <c r="E142" s="65">
        <v>0</v>
      </c>
    </row>
    <row r="143" spans="1:5" s="2" customFormat="1" ht="12.75">
      <c r="A143" s="66" t="s">
        <v>1810</v>
      </c>
      <c r="B143" s="65">
        <v>11</v>
      </c>
      <c r="C143" s="65">
        <v>56</v>
      </c>
      <c r="D143" s="65">
        <v>28.6</v>
      </c>
      <c r="E143" s="65">
        <v>0</v>
      </c>
    </row>
    <row r="144" spans="1:5" s="2" customFormat="1" ht="25.5">
      <c r="A144" s="66" t="s">
        <v>1811</v>
      </c>
      <c r="B144" s="65">
        <v>12</v>
      </c>
      <c r="C144" s="65">
        <v>63</v>
      </c>
      <c r="D144" s="65">
        <v>269.2</v>
      </c>
      <c r="E144" s="67">
        <v>1723.4</v>
      </c>
    </row>
    <row r="145" spans="1:5" s="2" customFormat="1" ht="12.75">
      <c r="A145" s="66" t="s">
        <v>1812</v>
      </c>
      <c r="B145" s="65">
        <v>6</v>
      </c>
      <c r="C145" s="65">
        <v>35</v>
      </c>
      <c r="D145" s="65">
        <v>28.1</v>
      </c>
      <c r="E145" s="65">
        <v>3.3</v>
      </c>
    </row>
    <row r="146" spans="1:5" s="2" customFormat="1" ht="25.5">
      <c r="A146" s="66" t="s">
        <v>1813</v>
      </c>
      <c r="B146" s="65">
        <v>10</v>
      </c>
      <c r="C146" s="65">
        <v>96</v>
      </c>
      <c r="D146" s="65">
        <v>743.2</v>
      </c>
      <c r="E146" s="65">
        <v>129.3</v>
      </c>
    </row>
  </sheetData>
  <mergeCells count="5">
    <mergeCell ref="A1:M1"/>
    <mergeCell ref="B3:B5"/>
    <mergeCell ref="C3:C5"/>
    <mergeCell ref="D3:D5"/>
    <mergeCell ref="E3:E5"/>
  </mergeCells>
  <printOptions/>
  <pageMargins left="0.7875" right="0.7875" top="0.7875" bottom="0.7875" header="0.5" footer="0.5"/>
  <pageSetup fitToHeight="0"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7"/>
  <sheetViews>
    <sheetView workbookViewId="0" topLeftCell="A1">
      <selection activeCell="C49" sqref="C49"/>
    </sheetView>
  </sheetViews>
  <sheetFormatPr defaultColWidth="9.140625" defaultRowHeight="12.75"/>
  <cols>
    <col min="1" max="2" width="9.00390625" style="1" customWidth="1"/>
    <col min="3" max="3" width="21.140625" style="1" customWidth="1"/>
    <col min="4" max="4" width="7.7109375" style="1" customWidth="1"/>
    <col min="5" max="5" width="17.7109375" style="1" customWidth="1"/>
    <col min="6" max="6" width="17.421875" style="1" customWidth="1"/>
    <col min="7" max="7" width="13.57421875" style="1" customWidth="1"/>
    <col min="8" max="8" width="14.140625" style="1" customWidth="1"/>
    <col min="9" max="9" width="6.28125" style="1" customWidth="1"/>
    <col min="10" max="10" width="19.140625" style="1" customWidth="1"/>
    <col min="11" max="11" width="17.28125" style="1" customWidth="1"/>
    <col min="12" max="16384" width="9.00390625" style="1" customWidth="1"/>
  </cols>
  <sheetData>
    <row r="1" s="2" customFormat="1" ht="14.25">
      <c r="A1" s="2" t="s">
        <v>875</v>
      </c>
    </row>
    <row r="2" s="2" customFormat="1" ht="12.75"/>
    <row r="3" spans="3:10" s="2" customFormat="1" ht="14.25">
      <c r="C3" s="2" t="s">
        <v>876</v>
      </c>
      <c r="E3" s="2" t="s">
        <v>3122</v>
      </c>
      <c r="F3" s="2" t="s">
        <v>3123</v>
      </c>
      <c r="G3" s="2" t="s">
        <v>3126</v>
      </c>
      <c r="H3" s="2" t="s">
        <v>3127</v>
      </c>
      <c r="J3" s="2" t="s">
        <v>3130</v>
      </c>
    </row>
    <row r="4" s="2" customFormat="1" ht="12.75"/>
    <row r="5" spans="1:11" s="2" customFormat="1" ht="12.75">
      <c r="A5" s="2" t="s">
        <v>2997</v>
      </c>
      <c r="C5" s="3">
        <v>75.8241758241758</v>
      </c>
      <c r="D5" s="3"/>
      <c r="E5" s="3">
        <v>40.5101414684393</v>
      </c>
      <c r="F5" s="3">
        <v>1937.75381264801</v>
      </c>
      <c r="G5" s="10">
        <v>11.6</v>
      </c>
      <c r="H5" s="16">
        <v>2.14</v>
      </c>
      <c r="I5" s="3"/>
      <c r="J5" s="3">
        <v>77.27769882244192</v>
      </c>
      <c r="K5" s="3"/>
    </row>
    <row r="6" spans="5:10" s="2" customFormat="1" ht="12.75">
      <c r="E6" s="3"/>
      <c r="F6" s="3"/>
      <c r="G6" s="10"/>
      <c r="H6" s="16"/>
      <c r="J6" s="3"/>
    </row>
    <row r="7" spans="1:11" s="2" customFormat="1" ht="12.75">
      <c r="A7" s="2" t="s">
        <v>2998</v>
      </c>
      <c r="C7" s="3">
        <v>121.978021978022</v>
      </c>
      <c r="D7" s="3"/>
      <c r="E7" s="3">
        <v>45.8762942730562</v>
      </c>
      <c r="F7" s="3">
        <v>1518.69036209492</v>
      </c>
      <c r="G7" s="10">
        <v>12.4</v>
      </c>
      <c r="H7" s="16">
        <v>2.607311552</v>
      </c>
      <c r="I7" s="3"/>
      <c r="J7" s="3">
        <v>106.31084681378233</v>
      </c>
      <c r="K7" s="3"/>
    </row>
    <row r="8" spans="1:11" s="2" customFormat="1" ht="12.75">
      <c r="A8" s="2" t="s">
        <v>2999</v>
      </c>
      <c r="C8" s="3">
        <v>117.582417582418</v>
      </c>
      <c r="D8" s="3"/>
      <c r="E8" s="3">
        <v>38.6292598394389</v>
      </c>
      <c r="F8" s="3">
        <v>1581.35473815461</v>
      </c>
      <c r="G8" s="10">
        <v>11.1</v>
      </c>
      <c r="H8" s="16">
        <v>2.356783308</v>
      </c>
      <c r="I8" s="3"/>
      <c r="J8" s="3">
        <v>124.57605529421272</v>
      </c>
      <c r="K8" s="3"/>
    </row>
    <row r="9" spans="1:11" s="2" customFormat="1" ht="12.75">
      <c r="A9" s="2" t="s">
        <v>3000</v>
      </c>
      <c r="C9" s="3">
        <v>124.175824175824</v>
      </c>
      <c r="D9" s="3"/>
      <c r="E9" s="3">
        <v>50.0292986175448</v>
      </c>
      <c r="F9" s="3">
        <v>1504.94055482166</v>
      </c>
      <c r="G9" s="10">
        <v>13</v>
      </c>
      <c r="H9" s="16">
        <v>2.636470448</v>
      </c>
      <c r="I9" s="3"/>
      <c r="J9" s="3">
        <v>98.75830407825413</v>
      </c>
      <c r="K9" s="3"/>
    </row>
    <row r="10" spans="1:11" s="2" customFormat="1" ht="12.75">
      <c r="A10" s="2" t="s">
        <v>3001</v>
      </c>
      <c r="C10" s="3">
        <v>112.087912087912</v>
      </c>
      <c r="D10" s="3"/>
      <c r="E10" s="3">
        <v>45.5923504088418</v>
      </c>
      <c r="F10" s="3">
        <v>1604.05541206856</v>
      </c>
      <c r="G10" s="10">
        <v>11.4</v>
      </c>
      <c r="H10" s="16">
        <v>3.130372332</v>
      </c>
      <c r="I10" s="3"/>
      <c r="J10" s="3">
        <v>96.15800895136135</v>
      </c>
      <c r="K10" s="3"/>
    </row>
    <row r="11" spans="1:11" s="2" customFormat="1" ht="12.75">
      <c r="A11" s="2" t="s">
        <v>3002</v>
      </c>
      <c r="C11" s="3">
        <v>115.384615384615</v>
      </c>
      <c r="D11" s="3"/>
      <c r="E11" s="3">
        <v>40.9778650942799</v>
      </c>
      <c r="F11" s="3">
        <v>1486.37537214262</v>
      </c>
      <c r="G11" s="10">
        <v>10.6</v>
      </c>
      <c r="H11" s="16">
        <v>2.680512812</v>
      </c>
      <c r="I11" s="3"/>
      <c r="J11" s="3">
        <v>121.38155073584771</v>
      </c>
      <c r="K11" s="3"/>
    </row>
    <row r="12" spans="1:11" s="2" customFormat="1" ht="12.75">
      <c r="A12" s="2" t="s">
        <v>3003</v>
      </c>
      <c r="C12" s="3">
        <v>109.89010989011</v>
      </c>
      <c r="D12" s="3"/>
      <c r="E12" s="3">
        <v>44.1555500364614</v>
      </c>
      <c r="F12" s="3">
        <v>1444.4</v>
      </c>
      <c r="G12" s="10">
        <v>13</v>
      </c>
      <c r="H12" s="16">
        <v>2.32</v>
      </c>
      <c r="I12" s="3"/>
      <c r="J12" s="3">
        <v>105.81052681138175</v>
      </c>
      <c r="K12" s="3"/>
    </row>
    <row r="13" spans="1:11" s="2" customFormat="1" ht="12.75">
      <c r="A13" s="2" t="s">
        <v>3004</v>
      </c>
      <c r="C13" s="3">
        <v>78.021978021978</v>
      </c>
      <c r="D13" s="3"/>
      <c r="E13" s="3">
        <v>37.0960334486169</v>
      </c>
      <c r="F13" s="3">
        <v>1929.98755186722</v>
      </c>
      <c r="G13" s="10">
        <v>10.2</v>
      </c>
      <c r="H13" s="16">
        <v>2.356783308</v>
      </c>
      <c r="I13" s="3"/>
      <c r="J13" s="3">
        <v>87.31654566220135</v>
      </c>
      <c r="K13" s="3"/>
    </row>
    <row r="14" spans="1:11" s="2" customFormat="1" ht="12.75">
      <c r="A14" s="2" t="s">
        <v>3005</v>
      </c>
      <c r="C14" s="3">
        <v>137.362637362637</v>
      </c>
      <c r="D14" s="3"/>
      <c r="E14" s="3">
        <v>44.8758343400309</v>
      </c>
      <c r="F14" s="3">
        <v>1672.65401785714</v>
      </c>
      <c r="G14" s="10">
        <v>10.6</v>
      </c>
      <c r="H14" s="16">
        <v>2.492297408</v>
      </c>
      <c r="I14" s="3"/>
      <c r="J14" s="3">
        <v>121.09438622918182</v>
      </c>
      <c r="K14" s="3"/>
    </row>
    <row r="15" spans="1:11" s="2" customFormat="1" ht="12.75">
      <c r="A15" s="2" t="s">
        <v>3006</v>
      </c>
      <c r="C15" s="3">
        <v>107.692307692308</v>
      </c>
      <c r="D15" s="3"/>
      <c r="E15" s="3">
        <v>41.2370749605033</v>
      </c>
      <c r="F15" s="3">
        <v>1618.01340645948</v>
      </c>
      <c r="G15" s="10">
        <v>9.7</v>
      </c>
      <c r="H15" s="16">
        <v>2.544690188</v>
      </c>
      <c r="I15" s="3"/>
      <c r="J15" s="3">
        <v>115.03870796237148</v>
      </c>
      <c r="K15" s="3"/>
    </row>
    <row r="16" spans="1:11" s="2" customFormat="1" ht="12.75">
      <c r="A16" s="2" t="s">
        <v>3007</v>
      </c>
      <c r="C16" s="3">
        <v>207.692307692308</v>
      </c>
      <c r="D16" s="3"/>
      <c r="E16" s="3">
        <v>63.6022551714452</v>
      </c>
      <c r="F16" s="3">
        <v>1559.7254648409</v>
      </c>
      <c r="G16" s="10" t="s">
        <v>1542</v>
      </c>
      <c r="H16" s="18" t="s">
        <v>1542</v>
      </c>
      <c r="I16" s="3"/>
      <c r="J16" s="3">
        <v>132.10213228584163</v>
      </c>
      <c r="K16" s="3"/>
    </row>
    <row r="17" spans="1:11" s="2" customFormat="1" ht="12.75">
      <c r="A17" s="2" t="s">
        <v>3008</v>
      </c>
      <c r="C17" s="3">
        <v>121.978021978022</v>
      </c>
      <c r="D17" s="3"/>
      <c r="E17" s="3">
        <v>50.8981140026011</v>
      </c>
      <c r="F17" s="3">
        <v>1324.47501810282</v>
      </c>
      <c r="G17" s="10">
        <v>11.9</v>
      </c>
      <c r="H17" s="16">
        <v>2.5303472</v>
      </c>
      <c r="I17" s="3"/>
      <c r="J17" s="3">
        <v>112.41806445443633</v>
      </c>
      <c r="K17" s="3"/>
    </row>
    <row r="18" spans="1:11" s="2" customFormat="1" ht="12.75">
      <c r="A18" s="2" t="s">
        <v>3009</v>
      </c>
      <c r="C18" s="3">
        <v>78.021978021978</v>
      </c>
      <c r="D18" s="3"/>
      <c r="E18" s="3">
        <v>50.3409030621529</v>
      </c>
      <c r="F18" s="3">
        <v>1715.09540034072</v>
      </c>
      <c r="G18" s="10">
        <v>7.2</v>
      </c>
      <c r="H18" s="16">
        <v>2.0754432</v>
      </c>
      <c r="I18" s="3"/>
      <c r="J18" s="3">
        <v>93.49170699664852</v>
      </c>
      <c r="K18" s="3"/>
    </row>
    <row r="19" spans="1:11" s="2" customFormat="1" ht="12.75">
      <c r="A19" s="2" t="s">
        <v>3010</v>
      </c>
      <c r="C19" s="3">
        <v>94.5054945054945</v>
      </c>
      <c r="D19" s="3"/>
      <c r="E19" s="3">
        <v>40.2629802759314</v>
      </c>
      <c r="F19" s="3">
        <v>1806.49134678591</v>
      </c>
      <c r="G19" s="10">
        <v>9.2</v>
      </c>
      <c r="H19" s="16">
        <v>2.333801648</v>
      </c>
      <c r="I19" s="3"/>
      <c r="J19" s="3">
        <v>103.8752001590377</v>
      </c>
      <c r="K19" s="3"/>
    </row>
    <row r="20" spans="1:11" s="2" customFormat="1" ht="12.75">
      <c r="A20" s="2" t="s">
        <v>3011</v>
      </c>
      <c r="C20" s="3">
        <v>115.384615384615</v>
      </c>
      <c r="D20" s="3"/>
      <c r="E20" s="3">
        <v>48.5313083265666</v>
      </c>
      <c r="F20" s="3">
        <v>1581.15689668607</v>
      </c>
      <c r="G20" s="10">
        <v>11.7</v>
      </c>
      <c r="H20" s="16">
        <v>2.384509932</v>
      </c>
      <c r="I20" s="3"/>
      <c r="J20" s="3">
        <v>101.49280424770998</v>
      </c>
      <c r="K20" s="3"/>
    </row>
    <row r="21" spans="1:11" s="2" customFormat="1" ht="12.75">
      <c r="A21" s="2" t="s">
        <v>3012</v>
      </c>
      <c r="C21" s="3">
        <v>117.582417582418</v>
      </c>
      <c r="D21" s="3"/>
      <c r="E21" s="3">
        <v>46.0502619782295</v>
      </c>
      <c r="F21" s="3">
        <v>1651.74289567465</v>
      </c>
      <c r="G21" s="10">
        <v>12</v>
      </c>
      <c r="H21" s="16">
        <v>1.787820012</v>
      </c>
      <c r="I21" s="3"/>
      <c r="J21" s="3">
        <v>111.21617481371709</v>
      </c>
      <c r="K21" s="3"/>
    </row>
    <row r="22" spans="3:11" s="2" customFormat="1" ht="12.75">
      <c r="C22" s="3"/>
      <c r="D22" s="3"/>
      <c r="E22" s="3"/>
      <c r="F22" s="3"/>
      <c r="H22" s="16"/>
      <c r="I22" s="3"/>
      <c r="J22" s="3"/>
      <c r="K22" s="3"/>
    </row>
    <row r="23" spans="1:11" s="2" customFormat="1" ht="12.75">
      <c r="A23" s="2" t="s">
        <v>3013</v>
      </c>
      <c r="C23" s="3">
        <v>83.5164835164835</v>
      </c>
      <c r="D23" s="3"/>
      <c r="E23" s="3">
        <v>48.590902811626</v>
      </c>
      <c r="F23" s="3">
        <v>2114.12116085989</v>
      </c>
      <c r="G23" s="9" t="s">
        <v>1542</v>
      </c>
      <c r="H23" s="18" t="s">
        <v>3014</v>
      </c>
      <c r="I23" s="3"/>
      <c r="J23" s="3">
        <v>68.130435442169</v>
      </c>
      <c r="K23" s="3"/>
    </row>
    <row r="24" spans="1:11" s="2" customFormat="1" ht="12.75">
      <c r="A24" s="2" t="s">
        <v>3015</v>
      </c>
      <c r="C24" s="3">
        <v>68.1318681318681</v>
      </c>
      <c r="D24" s="3"/>
      <c r="E24" s="3">
        <v>46.4181671405005</v>
      </c>
      <c r="F24" s="3">
        <v>1913.46651074454</v>
      </c>
      <c r="G24" s="9" t="s">
        <v>1542</v>
      </c>
      <c r="H24" s="18">
        <v>3.08</v>
      </c>
      <c r="I24" s="3"/>
      <c r="J24" s="3">
        <v>60.37770846345416</v>
      </c>
      <c r="K24" s="3"/>
    </row>
    <row r="25" spans="1:11" s="2" customFormat="1" ht="12.75">
      <c r="A25" s="2" t="s">
        <v>3016</v>
      </c>
      <c r="C25" s="3">
        <v>43.956043956044</v>
      </c>
      <c r="D25" s="3"/>
      <c r="E25" s="3">
        <v>53.8238346068076</v>
      </c>
      <c r="F25" s="3">
        <v>2044.27788119542</v>
      </c>
      <c r="G25" s="9" t="s">
        <v>1542</v>
      </c>
      <c r="H25" s="18" t="s">
        <v>3017</v>
      </c>
      <c r="I25" s="3"/>
      <c r="J25" s="3">
        <v>41.43170803459712</v>
      </c>
      <c r="K25" s="3"/>
    </row>
    <row r="26" spans="1:11" s="2" customFormat="1" ht="12.75">
      <c r="A26" s="2" t="s">
        <v>3018</v>
      </c>
      <c r="C26" s="3">
        <v>58.2417582417582</v>
      </c>
      <c r="D26" s="3"/>
      <c r="E26" s="3">
        <v>38.0048345246279</v>
      </c>
      <c r="F26" s="3">
        <v>1766.10482927644</v>
      </c>
      <c r="G26" s="18" t="s">
        <v>3019</v>
      </c>
      <c r="H26" s="18">
        <v>2.04</v>
      </c>
      <c r="I26" s="3"/>
      <c r="J26" s="3">
        <v>74.47820267518898</v>
      </c>
      <c r="K26" s="3"/>
    </row>
    <row r="27" spans="1:11" s="2" customFormat="1" ht="12.75">
      <c r="A27" s="2" t="s">
        <v>3020</v>
      </c>
      <c r="C27" s="3">
        <v>38.4615384615385</v>
      </c>
      <c r="D27" s="3"/>
      <c r="E27" s="3">
        <v>54.3169174925999</v>
      </c>
      <c r="F27" s="3">
        <v>2140.7060831386</v>
      </c>
      <c r="G27" s="18" t="s">
        <v>3021</v>
      </c>
      <c r="H27" s="18" t="s">
        <v>3022</v>
      </c>
      <c r="I27" s="3"/>
      <c r="J27" s="3">
        <v>36.30397328953162</v>
      </c>
      <c r="K27" s="3"/>
    </row>
    <row r="28" spans="1:11" s="2" customFormat="1" ht="12.75">
      <c r="A28" s="2" t="s">
        <v>3023</v>
      </c>
      <c r="C28" s="3">
        <v>42.8571428571429</v>
      </c>
      <c r="D28" s="3"/>
      <c r="E28" s="3">
        <v>50.4729338336937</v>
      </c>
      <c r="F28" s="3">
        <v>2159.99172352723</v>
      </c>
      <c r="G28" s="18" t="s">
        <v>3024</v>
      </c>
      <c r="H28" s="18" t="s">
        <v>3025</v>
      </c>
      <c r="I28" s="3"/>
      <c r="J28" s="3">
        <v>40.96743924486718</v>
      </c>
      <c r="K28" s="3"/>
    </row>
    <row r="29" spans="1:11" s="2" customFormat="1" ht="12.75">
      <c r="A29" s="2" t="s">
        <v>3026</v>
      </c>
      <c r="C29" s="3">
        <v>75.8241758241758</v>
      </c>
      <c r="D29" s="3"/>
      <c r="E29" s="3">
        <v>37.862409716754</v>
      </c>
      <c r="F29" s="3">
        <v>1957.71542655493</v>
      </c>
      <c r="G29" s="18" t="s">
        <v>3027</v>
      </c>
      <c r="H29" s="18" t="s">
        <v>3028</v>
      </c>
      <c r="I29" s="3"/>
      <c r="J29" s="3">
        <v>80.01564915635822</v>
      </c>
      <c r="K29" s="3"/>
    </row>
    <row r="30" spans="1:11" s="2" customFormat="1" ht="12.75">
      <c r="A30" s="2" t="s">
        <v>3029</v>
      </c>
      <c r="C30" s="3">
        <v>45.0549450549451</v>
      </c>
      <c r="D30" s="3"/>
      <c r="E30" s="3">
        <v>35.6811118298652</v>
      </c>
      <c r="F30" s="3">
        <v>2200.66513396206</v>
      </c>
      <c r="G30" s="18" t="s">
        <v>3030</v>
      </c>
      <c r="H30" s="18">
        <v>2.07</v>
      </c>
      <c r="I30" s="3"/>
      <c r="J30" s="3">
        <v>55.51199214110757</v>
      </c>
      <c r="K30" s="3"/>
    </row>
    <row r="31" spans="1:11" s="2" customFormat="1" ht="12.75">
      <c r="A31" s="2" t="s">
        <v>3031</v>
      </c>
      <c r="C31" s="3">
        <v>51.6483516483517</v>
      </c>
      <c r="D31" s="3"/>
      <c r="E31" s="3">
        <v>39.2264188732373</v>
      </c>
      <c r="F31" s="3">
        <v>1978.8</v>
      </c>
      <c r="G31" s="18" t="s">
        <v>3032</v>
      </c>
      <c r="H31" s="18">
        <v>2.84</v>
      </c>
      <c r="I31" s="3"/>
      <c r="J31" s="3">
        <v>56.00289271462747</v>
      </c>
      <c r="K31" s="3"/>
    </row>
    <row r="32" spans="3:11" s="2" customFormat="1" ht="12.75">
      <c r="C32" s="3"/>
      <c r="D32" s="3"/>
      <c r="E32" s="3"/>
      <c r="F32" s="3"/>
      <c r="G32" s="18"/>
      <c r="H32" s="18"/>
      <c r="I32" s="3"/>
      <c r="J32" s="3"/>
      <c r="K32" s="3"/>
    </row>
    <row r="33" spans="1:11" s="2" customFormat="1" ht="12.75">
      <c r="A33" s="2" t="s">
        <v>3033</v>
      </c>
      <c r="C33" s="3">
        <v>109.89010989011</v>
      </c>
      <c r="D33" s="3"/>
      <c r="E33" s="3">
        <v>43.4698309745243</v>
      </c>
      <c r="F33" s="3">
        <v>1578.40418848385</v>
      </c>
      <c r="G33" s="10">
        <v>11.1</v>
      </c>
      <c r="H33" s="18">
        <v>2.35817540733138</v>
      </c>
      <c r="I33" s="3"/>
      <c r="J33" s="3">
        <v>109.5132583669695</v>
      </c>
      <c r="K33" s="3"/>
    </row>
    <row r="34" spans="1:11" s="2" customFormat="1" ht="12.75">
      <c r="A34" s="2" t="s">
        <v>845</v>
      </c>
      <c r="C34" s="3">
        <v>51.6483516483517</v>
      </c>
      <c r="D34" s="3"/>
      <c r="E34" s="3">
        <v>39.634101629407</v>
      </c>
      <c r="F34" s="3">
        <v>2070.98568473323</v>
      </c>
      <c r="G34" s="18" t="s">
        <v>3034</v>
      </c>
      <c r="H34" s="18" t="s">
        <v>3035</v>
      </c>
      <c r="I34" s="3"/>
      <c r="J34" s="3">
        <v>56.94390665415283</v>
      </c>
      <c r="K34" s="3"/>
    </row>
    <row r="35" spans="1:11" s="2" customFormat="1" ht="12.75">
      <c r="A35" s="2" t="s">
        <v>3036</v>
      </c>
      <c r="C35" s="3">
        <v>100</v>
      </c>
      <c r="D35" s="3"/>
      <c r="E35" s="3">
        <v>42.8375407803213</v>
      </c>
      <c r="F35" s="3">
        <v>1659.60242274425</v>
      </c>
      <c r="G35" s="18" t="s">
        <v>3037</v>
      </c>
      <c r="H35" s="18" t="s">
        <v>3038</v>
      </c>
      <c r="I35" s="3"/>
      <c r="J35" s="3">
        <v>100</v>
      </c>
      <c r="K35" s="3"/>
    </row>
    <row r="36" spans="5:10" s="2" customFormat="1" ht="12.75">
      <c r="E36" s="3"/>
      <c r="F36" s="3"/>
      <c r="G36" s="16"/>
      <c r="H36" s="16"/>
      <c r="J36" s="3"/>
    </row>
    <row r="37" spans="1:10" s="2" customFormat="1" ht="12.75">
      <c r="A37" s="2" t="s">
        <v>3039</v>
      </c>
      <c r="C37" s="3">
        <v>152.429321984104</v>
      </c>
      <c r="D37" s="3"/>
      <c r="E37" s="3">
        <v>47.444077672426</v>
      </c>
      <c r="F37" s="3">
        <v>1872.67978462564</v>
      </c>
      <c r="G37" s="2">
        <v>13.3</v>
      </c>
      <c r="H37" s="16">
        <v>2.252</v>
      </c>
      <c r="J37" s="3">
        <v>107.91846717621696</v>
      </c>
    </row>
    <row r="38" spans="3:10" s="2" customFormat="1" ht="12.75">
      <c r="C38" s="3"/>
      <c r="D38" s="3"/>
      <c r="E38" s="3"/>
      <c r="F38" s="3"/>
      <c r="H38" s="16"/>
      <c r="J38" s="3"/>
    </row>
    <row r="39" spans="1:10" s="2" customFormat="1" ht="12.75">
      <c r="A39" s="2" t="s">
        <v>661</v>
      </c>
      <c r="C39" s="3"/>
      <c r="D39" s="3"/>
      <c r="E39" s="3"/>
      <c r="F39" s="3"/>
      <c r="H39" s="16"/>
      <c r="J39" s="3"/>
    </row>
    <row r="40" s="2" customFormat="1" ht="12.75"/>
    <row r="41" s="2" customFormat="1" ht="14.25">
      <c r="A41" s="69" t="s">
        <v>877</v>
      </c>
    </row>
    <row r="42" s="2" customFormat="1" ht="14.25">
      <c r="A42" s="69" t="s">
        <v>3121</v>
      </c>
    </row>
    <row r="43" ht="14.25">
      <c r="A43" s="70" t="s">
        <v>3124</v>
      </c>
    </row>
    <row r="44" ht="14.25">
      <c r="A44" s="70" t="s">
        <v>3125</v>
      </c>
    </row>
    <row r="45" ht="14.25">
      <c r="A45" s="70" t="s">
        <v>3128</v>
      </c>
    </row>
    <row r="46" ht="14.25">
      <c r="A46" s="70" t="s">
        <v>3129</v>
      </c>
    </row>
    <row r="47" ht="14.25">
      <c r="A47" s="70" t="s">
        <v>3131</v>
      </c>
    </row>
  </sheetData>
  <printOptions/>
  <pageMargins left="0.7875" right="0.7875" top="0.7875" bottom="0.7875" header="0.5" footer="0.5"/>
  <pageSetup fitToHeight="0" horizontalDpi="300" verticalDpi="300" orientation="landscape" paperSize="9" scale="80" r:id="rId1"/>
</worksheet>
</file>

<file path=xl/worksheets/sheet50.xml><?xml version="1.0" encoding="utf-8"?>
<worksheet xmlns="http://schemas.openxmlformats.org/spreadsheetml/2006/main" xmlns:r="http://schemas.openxmlformats.org/officeDocument/2006/relationships">
  <dimension ref="A1:L145"/>
  <sheetViews>
    <sheetView workbookViewId="0" topLeftCell="A1">
      <selection activeCell="H29" sqref="H29"/>
    </sheetView>
  </sheetViews>
  <sheetFormatPr defaultColWidth="9.00390625" defaultRowHeight="12.75"/>
  <cols>
    <col min="1" max="16384" width="9.00390625" style="1" customWidth="1"/>
  </cols>
  <sheetData>
    <row r="1" spans="1:12" s="2" customFormat="1" ht="12.75" customHeight="1">
      <c r="A1" s="112" t="s">
        <v>1814</v>
      </c>
      <c r="B1" s="112"/>
      <c r="C1" s="112"/>
      <c r="D1" s="112"/>
      <c r="E1" s="112"/>
      <c r="F1" s="112"/>
      <c r="G1" s="112"/>
      <c r="H1" s="112"/>
      <c r="I1" s="112"/>
      <c r="J1" s="112"/>
      <c r="K1" s="112"/>
      <c r="L1" s="112"/>
    </row>
    <row r="2" s="2" customFormat="1" ht="12.75"/>
    <row r="3" spans="1:5" s="2" customFormat="1" ht="12.75">
      <c r="A3" s="25" t="s">
        <v>1815</v>
      </c>
      <c r="B3" s="108" t="s">
        <v>1816</v>
      </c>
      <c r="C3" s="108" t="s">
        <v>1817</v>
      </c>
      <c r="D3" s="108" t="s">
        <v>1818</v>
      </c>
      <c r="E3" s="108" t="s">
        <v>1819</v>
      </c>
    </row>
    <row r="4" spans="1:5" s="2" customFormat="1" ht="12.75">
      <c r="A4" s="25" t="s">
        <v>1820</v>
      </c>
      <c r="B4" s="108"/>
      <c r="C4" s="108"/>
      <c r="D4" s="108"/>
      <c r="E4" s="108"/>
    </row>
    <row r="5" spans="1:5" s="2" customFormat="1" ht="12.75">
      <c r="A5" s="25" t="s">
        <v>1821</v>
      </c>
      <c r="B5" s="108"/>
      <c r="C5" s="108"/>
      <c r="D5" s="108"/>
      <c r="E5" s="108"/>
    </row>
    <row r="6" spans="1:5" s="2" customFormat="1" ht="38.25">
      <c r="A6" s="26" t="s">
        <v>1822</v>
      </c>
      <c r="B6" s="65">
        <v>45</v>
      </c>
      <c r="C6" s="65">
        <v>60</v>
      </c>
      <c r="D6" s="65">
        <v>30</v>
      </c>
      <c r="E6" s="65">
        <v>45</v>
      </c>
    </row>
    <row r="7" spans="1:5" s="2" customFormat="1" ht="38.25">
      <c r="A7" s="26" t="s">
        <v>1823</v>
      </c>
      <c r="B7" s="65">
        <v>51</v>
      </c>
      <c r="C7" s="65">
        <v>82</v>
      </c>
      <c r="D7" s="65">
        <v>39</v>
      </c>
      <c r="E7" s="65">
        <v>57</v>
      </c>
    </row>
    <row r="8" spans="1:5" s="2" customFormat="1" ht="63.75">
      <c r="A8" s="26" t="s">
        <v>1824</v>
      </c>
      <c r="B8" s="65">
        <v>56</v>
      </c>
      <c r="C8" s="65">
        <v>79</v>
      </c>
      <c r="D8" s="65">
        <v>48</v>
      </c>
      <c r="E8" s="65">
        <v>61</v>
      </c>
    </row>
    <row r="9" spans="1:5" s="2" customFormat="1" ht="51">
      <c r="A9" s="26" t="s">
        <v>1825</v>
      </c>
      <c r="B9" s="65">
        <v>42</v>
      </c>
      <c r="C9" s="65">
        <v>65</v>
      </c>
      <c r="D9" s="65">
        <v>35</v>
      </c>
      <c r="E9" s="65">
        <v>48</v>
      </c>
    </row>
    <row r="10" spans="1:5" s="2" customFormat="1" ht="38.25">
      <c r="A10" s="26" t="s">
        <v>1826</v>
      </c>
      <c r="B10" s="65">
        <v>49</v>
      </c>
      <c r="C10" s="65">
        <v>58</v>
      </c>
      <c r="D10" s="65">
        <v>28</v>
      </c>
      <c r="E10" s="65">
        <v>45</v>
      </c>
    </row>
    <row r="11" spans="1:5" s="2" customFormat="1" ht="25.5">
      <c r="A11" s="26" t="s">
        <v>1827</v>
      </c>
      <c r="B11" s="65">
        <v>39</v>
      </c>
      <c r="C11" s="65">
        <v>68</v>
      </c>
      <c r="D11" s="65">
        <v>39</v>
      </c>
      <c r="E11" s="65">
        <v>49</v>
      </c>
    </row>
    <row r="12" spans="1:5" s="2" customFormat="1" ht="38.25">
      <c r="A12" s="26" t="s">
        <v>1828</v>
      </c>
      <c r="B12" s="65">
        <v>49</v>
      </c>
      <c r="C12" s="65">
        <v>68</v>
      </c>
      <c r="D12" s="65">
        <v>40</v>
      </c>
      <c r="E12" s="65">
        <v>52</v>
      </c>
    </row>
    <row r="13" spans="1:5" s="2" customFormat="1" ht="12.75">
      <c r="A13" s="66" t="s">
        <v>1829</v>
      </c>
      <c r="B13" s="65">
        <v>33</v>
      </c>
      <c r="C13" s="65">
        <v>76</v>
      </c>
      <c r="D13" s="65">
        <v>15</v>
      </c>
      <c r="E13" s="65">
        <v>41</v>
      </c>
    </row>
    <row r="14" spans="1:5" s="2" customFormat="1" ht="12.75">
      <c r="A14" s="66" t="s">
        <v>1830</v>
      </c>
      <c r="B14" s="65">
        <v>58</v>
      </c>
      <c r="C14" s="65">
        <v>60</v>
      </c>
      <c r="D14" s="65">
        <v>19</v>
      </c>
      <c r="E14" s="65">
        <v>46</v>
      </c>
    </row>
    <row r="15" spans="1:5" s="2" customFormat="1" ht="12.75">
      <c r="A15" s="66" t="s">
        <v>1831</v>
      </c>
      <c r="B15" s="65">
        <v>71</v>
      </c>
      <c r="C15" s="65">
        <v>89</v>
      </c>
      <c r="D15" s="65">
        <v>74</v>
      </c>
      <c r="E15" s="65">
        <v>78</v>
      </c>
    </row>
    <row r="16" spans="1:5" s="2" customFormat="1" ht="12.75">
      <c r="A16" s="66" t="s">
        <v>1832</v>
      </c>
      <c r="B16" s="65">
        <v>71</v>
      </c>
      <c r="C16" s="65">
        <v>81</v>
      </c>
      <c r="D16" s="65">
        <v>46</v>
      </c>
      <c r="E16" s="65">
        <v>66</v>
      </c>
    </row>
    <row r="17" spans="1:5" s="2" customFormat="1" ht="12.75">
      <c r="A17" s="66" t="s">
        <v>1833</v>
      </c>
      <c r="B17" s="65">
        <v>51</v>
      </c>
      <c r="C17" s="65">
        <v>84</v>
      </c>
      <c r="D17" s="65">
        <v>37</v>
      </c>
      <c r="E17" s="65">
        <v>57</v>
      </c>
    </row>
    <row r="18" spans="1:5" s="2" customFormat="1" ht="12.75">
      <c r="A18" s="66" t="s">
        <v>1834</v>
      </c>
      <c r="B18" s="65">
        <v>33</v>
      </c>
      <c r="C18" s="65">
        <v>61</v>
      </c>
      <c r="D18" s="65">
        <v>13</v>
      </c>
      <c r="E18" s="65">
        <v>36</v>
      </c>
    </row>
    <row r="19" spans="1:5" s="2" customFormat="1" ht="12.75">
      <c r="A19" s="66" t="s">
        <v>1835</v>
      </c>
      <c r="B19" s="65">
        <v>33</v>
      </c>
      <c r="C19" s="65">
        <v>41</v>
      </c>
      <c r="D19" s="65">
        <v>14</v>
      </c>
      <c r="E19" s="65">
        <v>30</v>
      </c>
    </row>
    <row r="20" spans="1:5" s="2" customFormat="1" ht="25.5">
      <c r="A20" s="66" t="s">
        <v>1836</v>
      </c>
      <c r="B20" s="65">
        <v>71</v>
      </c>
      <c r="C20" s="65">
        <v>90</v>
      </c>
      <c r="D20" s="65">
        <v>27</v>
      </c>
      <c r="E20" s="65">
        <v>63</v>
      </c>
    </row>
    <row r="21" spans="1:5" s="2" customFormat="1" ht="25.5">
      <c r="A21" s="66" t="s">
        <v>1837</v>
      </c>
      <c r="B21" s="65">
        <v>33</v>
      </c>
      <c r="C21" s="65">
        <v>85</v>
      </c>
      <c r="D21" s="65">
        <v>32</v>
      </c>
      <c r="E21" s="65">
        <v>50</v>
      </c>
    </row>
    <row r="22" spans="1:5" s="2" customFormat="1" ht="12.75">
      <c r="A22" s="66" t="s">
        <v>1838</v>
      </c>
      <c r="B22" s="65">
        <v>71</v>
      </c>
      <c r="C22" s="65">
        <v>89</v>
      </c>
      <c r="D22" s="65">
        <v>71</v>
      </c>
      <c r="E22" s="65">
        <v>77</v>
      </c>
    </row>
    <row r="23" spans="1:5" s="2" customFormat="1" ht="12.75">
      <c r="A23" s="66" t="s">
        <v>1839</v>
      </c>
      <c r="B23" s="65">
        <v>33</v>
      </c>
      <c r="C23" s="65">
        <v>90</v>
      </c>
      <c r="D23" s="65">
        <v>22</v>
      </c>
      <c r="E23" s="65">
        <v>48</v>
      </c>
    </row>
    <row r="24" spans="1:5" s="2" customFormat="1" ht="12.75">
      <c r="A24" s="66" t="s">
        <v>1840</v>
      </c>
      <c r="B24" s="65">
        <v>48</v>
      </c>
      <c r="C24" s="65">
        <v>86</v>
      </c>
      <c r="D24" s="65">
        <v>20</v>
      </c>
      <c r="E24" s="65">
        <v>52</v>
      </c>
    </row>
    <row r="25" spans="1:5" s="2" customFormat="1" ht="12.75">
      <c r="A25" s="66" t="s">
        <v>1841</v>
      </c>
      <c r="B25" s="65">
        <v>58</v>
      </c>
      <c r="C25" s="65">
        <v>95</v>
      </c>
      <c r="D25" s="65">
        <v>45</v>
      </c>
      <c r="E25" s="65">
        <v>66</v>
      </c>
    </row>
    <row r="26" spans="1:5" s="2" customFormat="1" ht="51">
      <c r="A26" s="66" t="s">
        <v>1842</v>
      </c>
      <c r="B26" s="65">
        <v>53</v>
      </c>
      <c r="C26" s="65">
        <v>63</v>
      </c>
      <c r="D26" s="65">
        <v>31</v>
      </c>
      <c r="E26" s="65">
        <v>49</v>
      </c>
    </row>
    <row r="27" spans="1:5" s="2" customFormat="1" ht="25.5">
      <c r="A27" s="66" t="s">
        <v>1843</v>
      </c>
      <c r="B27" s="65">
        <v>33</v>
      </c>
      <c r="C27" s="65">
        <v>55</v>
      </c>
      <c r="D27" s="65">
        <v>17</v>
      </c>
      <c r="E27" s="65">
        <v>35</v>
      </c>
    </row>
    <row r="28" spans="1:5" s="2" customFormat="1" ht="12.75">
      <c r="A28" s="66" t="s">
        <v>1844</v>
      </c>
      <c r="B28" s="65">
        <v>78</v>
      </c>
      <c r="C28" s="65">
        <v>89</v>
      </c>
      <c r="D28" s="65">
        <v>68</v>
      </c>
      <c r="E28" s="65">
        <v>78</v>
      </c>
    </row>
    <row r="29" spans="1:5" s="2" customFormat="1" ht="12.75">
      <c r="A29" s="66" t="s">
        <v>1845</v>
      </c>
      <c r="B29" s="65">
        <v>43</v>
      </c>
      <c r="C29" s="65">
        <v>90</v>
      </c>
      <c r="D29" s="65">
        <v>26</v>
      </c>
      <c r="E29" s="65">
        <v>53</v>
      </c>
    </row>
    <row r="30" spans="1:5" s="2" customFormat="1" ht="25.5">
      <c r="A30" s="66" t="s">
        <v>1846</v>
      </c>
      <c r="B30" s="65">
        <v>53</v>
      </c>
      <c r="C30" s="65">
        <v>79</v>
      </c>
      <c r="D30" s="65">
        <v>27</v>
      </c>
      <c r="E30" s="65">
        <v>53</v>
      </c>
    </row>
    <row r="31" spans="1:5" s="2" customFormat="1" ht="12.75">
      <c r="A31" s="66" t="s">
        <v>1847</v>
      </c>
      <c r="B31" s="65">
        <v>58</v>
      </c>
      <c r="C31" s="65">
        <v>76</v>
      </c>
      <c r="D31" s="65">
        <v>51</v>
      </c>
      <c r="E31" s="65">
        <v>62</v>
      </c>
    </row>
    <row r="32" spans="1:5" s="2" customFormat="1" ht="25.5">
      <c r="A32" s="66" t="s">
        <v>1848</v>
      </c>
      <c r="B32" s="65">
        <v>33</v>
      </c>
      <c r="C32" s="65">
        <v>81</v>
      </c>
      <c r="D32" s="65">
        <v>49</v>
      </c>
      <c r="E32" s="65">
        <v>54</v>
      </c>
    </row>
    <row r="33" spans="1:5" s="2" customFormat="1" ht="25.5">
      <c r="A33" s="66" t="s">
        <v>1849</v>
      </c>
      <c r="B33" s="65">
        <v>48</v>
      </c>
      <c r="C33" s="65">
        <v>43</v>
      </c>
      <c r="D33" s="65">
        <v>39</v>
      </c>
      <c r="E33" s="65">
        <v>44</v>
      </c>
    </row>
    <row r="34" spans="1:5" s="2" customFormat="1" ht="12.75">
      <c r="A34" s="66" t="s">
        <v>1850</v>
      </c>
      <c r="B34" s="65">
        <v>33</v>
      </c>
      <c r="C34" s="65">
        <v>52</v>
      </c>
      <c r="D34" s="65">
        <v>16</v>
      </c>
      <c r="E34" s="65">
        <v>34</v>
      </c>
    </row>
    <row r="35" spans="1:5" s="2" customFormat="1" ht="38.25">
      <c r="A35" s="66" t="s">
        <v>1851</v>
      </c>
      <c r="B35" s="65">
        <v>53</v>
      </c>
      <c r="C35" s="65">
        <v>84</v>
      </c>
      <c r="D35" s="65">
        <v>50</v>
      </c>
      <c r="E35" s="65">
        <v>62</v>
      </c>
    </row>
    <row r="36" spans="1:5" s="2" customFormat="1" ht="12.75">
      <c r="A36" s="66" t="s">
        <v>1852</v>
      </c>
      <c r="B36" s="65">
        <v>78</v>
      </c>
      <c r="C36" s="65">
        <v>93</v>
      </c>
      <c r="D36" s="65">
        <v>27</v>
      </c>
      <c r="E36" s="65">
        <v>66</v>
      </c>
    </row>
    <row r="37" spans="1:5" s="2" customFormat="1" ht="12.75">
      <c r="A37" s="66" t="s">
        <v>1853</v>
      </c>
      <c r="B37" s="65">
        <v>56</v>
      </c>
      <c r="C37" s="65">
        <v>65</v>
      </c>
      <c r="D37" s="65">
        <v>29</v>
      </c>
      <c r="E37" s="65">
        <v>50</v>
      </c>
    </row>
    <row r="38" spans="1:5" s="2" customFormat="1" ht="12.75">
      <c r="A38" s="66" t="s">
        <v>1854</v>
      </c>
      <c r="B38" s="65">
        <v>17</v>
      </c>
      <c r="C38" s="65">
        <v>67</v>
      </c>
      <c r="D38" s="65">
        <v>57</v>
      </c>
      <c r="E38" s="65">
        <v>47</v>
      </c>
    </row>
    <row r="39" spans="1:5" s="2" customFormat="1" ht="12.75">
      <c r="A39" s="66" t="s">
        <v>1855</v>
      </c>
      <c r="B39" s="65">
        <v>33</v>
      </c>
      <c r="C39" s="65">
        <v>85</v>
      </c>
      <c r="D39" s="65">
        <v>60</v>
      </c>
      <c r="E39" s="65">
        <v>59</v>
      </c>
    </row>
    <row r="40" spans="1:5" s="2" customFormat="1" ht="38.25">
      <c r="A40" s="66" t="s">
        <v>1856</v>
      </c>
      <c r="B40" s="65">
        <v>73</v>
      </c>
      <c r="C40" s="65">
        <v>63</v>
      </c>
      <c r="D40" s="65">
        <v>43</v>
      </c>
      <c r="E40" s="65">
        <v>60</v>
      </c>
    </row>
    <row r="41" spans="1:5" s="2" customFormat="1" ht="25.5">
      <c r="A41" s="66" t="s">
        <v>1857</v>
      </c>
      <c r="B41" s="65">
        <v>53</v>
      </c>
      <c r="C41" s="65">
        <v>78</v>
      </c>
      <c r="D41" s="65">
        <v>49</v>
      </c>
      <c r="E41" s="65">
        <v>60</v>
      </c>
    </row>
    <row r="42" spans="1:5" s="2" customFormat="1" ht="25.5">
      <c r="A42" s="66" t="s">
        <v>1858</v>
      </c>
      <c r="B42" s="65">
        <v>58</v>
      </c>
      <c r="C42" s="65">
        <v>83</v>
      </c>
      <c r="D42" s="65">
        <v>46</v>
      </c>
      <c r="E42" s="65">
        <v>63</v>
      </c>
    </row>
    <row r="43" spans="1:5" s="2" customFormat="1" ht="25.5">
      <c r="A43" s="66" t="s">
        <v>1859</v>
      </c>
      <c r="B43" s="65">
        <v>53</v>
      </c>
      <c r="C43" s="65">
        <v>61</v>
      </c>
      <c r="D43" s="65">
        <v>45</v>
      </c>
      <c r="E43" s="65">
        <v>53</v>
      </c>
    </row>
    <row r="44" spans="1:5" s="2" customFormat="1" ht="12.75">
      <c r="A44" s="66" t="s">
        <v>1860</v>
      </c>
      <c r="B44" s="65">
        <v>76</v>
      </c>
      <c r="C44" s="65">
        <v>89</v>
      </c>
      <c r="D44" s="65">
        <v>31</v>
      </c>
      <c r="E44" s="65">
        <v>65</v>
      </c>
    </row>
    <row r="45" spans="1:5" s="2" customFormat="1" ht="25.5">
      <c r="A45" s="66" t="s">
        <v>1861</v>
      </c>
      <c r="B45" s="65">
        <v>17</v>
      </c>
      <c r="C45" s="65">
        <v>63</v>
      </c>
      <c r="D45" s="65">
        <v>27</v>
      </c>
      <c r="E45" s="65">
        <v>36</v>
      </c>
    </row>
    <row r="46" spans="1:5" s="2" customFormat="1" ht="12.75">
      <c r="A46" s="66" t="s">
        <v>1862</v>
      </c>
      <c r="B46" s="65">
        <v>33</v>
      </c>
      <c r="C46" s="65">
        <v>25</v>
      </c>
      <c r="D46" s="65">
        <v>17</v>
      </c>
      <c r="E46" s="65">
        <v>25</v>
      </c>
    </row>
    <row r="47" spans="1:5" s="2" customFormat="1" ht="38.25">
      <c r="A47" s="66" t="s">
        <v>1863</v>
      </c>
      <c r="B47" s="65">
        <v>33</v>
      </c>
      <c r="C47" s="65">
        <v>79</v>
      </c>
      <c r="D47" s="65">
        <v>35</v>
      </c>
      <c r="E47" s="65">
        <v>49</v>
      </c>
    </row>
    <row r="48" spans="1:5" s="2" customFormat="1" ht="12.75">
      <c r="A48" s="66" t="s">
        <v>1864</v>
      </c>
      <c r="B48" s="65">
        <v>37</v>
      </c>
      <c r="C48" s="65">
        <v>63</v>
      </c>
      <c r="D48" s="65">
        <v>65</v>
      </c>
      <c r="E48" s="65">
        <v>55</v>
      </c>
    </row>
    <row r="49" spans="1:5" s="2" customFormat="1" ht="38.25">
      <c r="A49" s="66" t="s">
        <v>1865</v>
      </c>
      <c r="B49" s="65">
        <v>33</v>
      </c>
      <c r="C49" s="65">
        <v>83</v>
      </c>
      <c r="D49" s="65">
        <v>61</v>
      </c>
      <c r="E49" s="65">
        <v>59</v>
      </c>
    </row>
    <row r="50" spans="1:5" s="2" customFormat="1" ht="25.5">
      <c r="A50" s="66" t="s">
        <v>1866</v>
      </c>
      <c r="B50" s="65">
        <v>81</v>
      </c>
      <c r="C50" s="65">
        <v>75</v>
      </c>
      <c r="D50" s="65">
        <v>52</v>
      </c>
      <c r="E50" s="65">
        <v>69</v>
      </c>
    </row>
    <row r="51" spans="1:5" s="2" customFormat="1" ht="12.75">
      <c r="A51" s="66" t="s">
        <v>1867</v>
      </c>
      <c r="B51" s="65">
        <v>58</v>
      </c>
      <c r="C51" s="65">
        <v>67</v>
      </c>
      <c r="D51" s="65">
        <v>29</v>
      </c>
      <c r="E51" s="65">
        <v>51</v>
      </c>
    </row>
    <row r="52" spans="1:5" s="2" customFormat="1" ht="12.75">
      <c r="A52" s="66" t="s">
        <v>1868</v>
      </c>
      <c r="B52" s="65">
        <v>71</v>
      </c>
      <c r="C52" s="65">
        <v>43</v>
      </c>
      <c r="D52" s="65">
        <v>52</v>
      </c>
      <c r="E52" s="65">
        <v>55</v>
      </c>
    </row>
    <row r="53" spans="1:5" s="2" customFormat="1" ht="12.75">
      <c r="A53" s="66" t="s">
        <v>1869</v>
      </c>
      <c r="B53" s="65">
        <v>63</v>
      </c>
      <c r="C53" s="65">
        <v>61</v>
      </c>
      <c r="D53" s="65">
        <v>26</v>
      </c>
      <c r="E53" s="65">
        <v>50</v>
      </c>
    </row>
    <row r="54" spans="1:5" s="2" customFormat="1" ht="12.75">
      <c r="A54" s="66" t="s">
        <v>1870</v>
      </c>
      <c r="B54" s="65">
        <v>51</v>
      </c>
      <c r="C54" s="65">
        <v>66</v>
      </c>
      <c r="D54" s="65">
        <v>49</v>
      </c>
      <c r="E54" s="65">
        <v>55</v>
      </c>
    </row>
    <row r="55" spans="1:5" s="2" customFormat="1" ht="12.75">
      <c r="A55" s="66" t="s">
        <v>1871</v>
      </c>
      <c r="B55" s="65">
        <v>63</v>
      </c>
      <c r="C55" s="65">
        <v>46</v>
      </c>
      <c r="D55" s="65">
        <v>45</v>
      </c>
      <c r="E55" s="65">
        <v>51</v>
      </c>
    </row>
    <row r="56" spans="1:5" s="2" customFormat="1" ht="12.75">
      <c r="A56" s="66" t="s">
        <v>1872</v>
      </c>
      <c r="B56" s="65">
        <v>33</v>
      </c>
      <c r="C56" s="65">
        <v>56</v>
      </c>
      <c r="D56" s="65">
        <v>17</v>
      </c>
      <c r="E56" s="65">
        <v>35</v>
      </c>
    </row>
    <row r="57" spans="1:5" s="2" customFormat="1" ht="12.75">
      <c r="A57" s="66" t="s">
        <v>1873</v>
      </c>
      <c r="B57" s="65">
        <v>78</v>
      </c>
      <c r="C57" s="65">
        <v>81</v>
      </c>
      <c r="D57" s="65">
        <v>43</v>
      </c>
      <c r="E57" s="65">
        <v>67</v>
      </c>
    </row>
    <row r="58" spans="1:5" s="2" customFormat="1" ht="25.5">
      <c r="A58" s="66" t="s">
        <v>1874</v>
      </c>
      <c r="B58" s="65">
        <v>58</v>
      </c>
      <c r="C58" s="65">
        <v>85</v>
      </c>
      <c r="D58" s="65">
        <v>51</v>
      </c>
      <c r="E58" s="65">
        <v>65</v>
      </c>
    </row>
    <row r="59" spans="1:5" s="2" customFormat="1" ht="12.75">
      <c r="A59" s="66" t="s">
        <v>1875</v>
      </c>
      <c r="B59" s="65">
        <v>78</v>
      </c>
      <c r="C59" s="65">
        <v>44</v>
      </c>
      <c r="D59" s="65">
        <v>57</v>
      </c>
      <c r="E59" s="65">
        <v>60</v>
      </c>
    </row>
    <row r="60" spans="1:5" s="2" customFormat="1" ht="12.75">
      <c r="A60" s="66" t="s">
        <v>1876</v>
      </c>
      <c r="B60" s="65">
        <v>58</v>
      </c>
      <c r="C60" s="65">
        <v>85</v>
      </c>
      <c r="D60" s="65">
        <v>35</v>
      </c>
      <c r="E60" s="65">
        <v>60</v>
      </c>
    </row>
    <row r="61" spans="1:5" s="2" customFormat="1" ht="12.75">
      <c r="A61" s="66" t="s">
        <v>1877</v>
      </c>
      <c r="B61" s="65">
        <v>33</v>
      </c>
      <c r="C61" s="65">
        <v>87</v>
      </c>
      <c r="D61" s="65">
        <v>47</v>
      </c>
      <c r="E61" s="65">
        <v>56</v>
      </c>
    </row>
    <row r="62" spans="1:5" s="2" customFormat="1" ht="38.25">
      <c r="A62" s="66" t="s">
        <v>1878</v>
      </c>
      <c r="B62" s="65">
        <v>58</v>
      </c>
      <c r="C62" s="65">
        <v>22</v>
      </c>
      <c r="D62" s="65">
        <v>1</v>
      </c>
      <c r="E62" s="65">
        <v>27</v>
      </c>
    </row>
    <row r="63" spans="1:5" s="2" customFormat="1" ht="12.75">
      <c r="A63" s="66" t="s">
        <v>1879</v>
      </c>
      <c r="B63" s="65">
        <v>46</v>
      </c>
      <c r="C63" s="65">
        <v>92</v>
      </c>
      <c r="D63" s="65">
        <v>23</v>
      </c>
      <c r="E63" s="65">
        <v>54</v>
      </c>
    </row>
    <row r="64" spans="1:5" s="2" customFormat="1" ht="12.75">
      <c r="A64" s="66" t="s">
        <v>1880</v>
      </c>
      <c r="B64" s="65">
        <v>33</v>
      </c>
      <c r="C64" s="65">
        <v>75</v>
      </c>
      <c r="D64" s="65">
        <v>45</v>
      </c>
      <c r="E64" s="65">
        <v>51</v>
      </c>
    </row>
    <row r="65" spans="1:5" s="2" customFormat="1" ht="12.75">
      <c r="A65" s="66" t="s">
        <v>1881</v>
      </c>
      <c r="B65" s="65">
        <v>76</v>
      </c>
      <c r="C65" s="65">
        <v>53</v>
      </c>
      <c r="D65" s="65">
        <v>43</v>
      </c>
      <c r="E65" s="65">
        <v>57</v>
      </c>
    </row>
    <row r="66" spans="1:5" s="2" customFormat="1" ht="38.25">
      <c r="A66" s="66" t="s">
        <v>1882</v>
      </c>
      <c r="B66" s="65">
        <v>33</v>
      </c>
      <c r="C66" s="65">
        <v>77</v>
      </c>
      <c r="D66" s="65">
        <v>47</v>
      </c>
      <c r="E66" s="65">
        <v>52</v>
      </c>
    </row>
    <row r="67" spans="1:5" s="2" customFormat="1" ht="12.75">
      <c r="A67" s="66" t="s">
        <v>1883</v>
      </c>
      <c r="B67" s="65">
        <v>48</v>
      </c>
      <c r="C67" s="65">
        <v>68</v>
      </c>
      <c r="D67" s="65">
        <v>30</v>
      </c>
      <c r="E67" s="65">
        <v>49</v>
      </c>
    </row>
    <row r="68" spans="1:5" s="2" customFormat="1" ht="12.75">
      <c r="A68" s="66" t="s">
        <v>1884</v>
      </c>
      <c r="B68" s="65">
        <v>33</v>
      </c>
      <c r="C68" s="65">
        <v>64</v>
      </c>
      <c r="D68" s="65">
        <v>16</v>
      </c>
      <c r="E68" s="65">
        <v>38</v>
      </c>
    </row>
    <row r="69" spans="1:5" s="2" customFormat="1" ht="12.75">
      <c r="A69" s="66" t="s">
        <v>1885</v>
      </c>
      <c r="B69" s="65">
        <v>76</v>
      </c>
      <c r="C69" s="65">
        <v>62</v>
      </c>
      <c r="D69" s="65">
        <v>40</v>
      </c>
      <c r="E69" s="65">
        <v>59</v>
      </c>
    </row>
    <row r="70" spans="1:5" s="2" customFormat="1" ht="12.75">
      <c r="A70" s="66" t="s">
        <v>1886</v>
      </c>
      <c r="B70" s="65">
        <v>33</v>
      </c>
      <c r="C70" s="65">
        <v>52</v>
      </c>
      <c r="D70" s="65">
        <v>18</v>
      </c>
      <c r="E70" s="65">
        <v>34</v>
      </c>
    </row>
    <row r="71" spans="1:5" s="2" customFormat="1" ht="12.75">
      <c r="A71" s="66" t="s">
        <v>1887</v>
      </c>
      <c r="B71" s="65">
        <v>39</v>
      </c>
      <c r="C71" s="65">
        <v>64</v>
      </c>
      <c r="D71" s="65">
        <v>9</v>
      </c>
      <c r="E71" s="65">
        <v>37</v>
      </c>
    </row>
    <row r="72" spans="1:5" s="2" customFormat="1" ht="12.75">
      <c r="A72" s="66" t="s">
        <v>1888</v>
      </c>
      <c r="B72" s="65">
        <v>33</v>
      </c>
      <c r="C72" s="65">
        <v>82</v>
      </c>
      <c r="D72" s="65">
        <v>64</v>
      </c>
      <c r="E72" s="65">
        <v>60</v>
      </c>
    </row>
    <row r="73" spans="1:5" s="2" customFormat="1" ht="25.5">
      <c r="A73" s="66" t="s">
        <v>1889</v>
      </c>
      <c r="B73" s="65">
        <v>33</v>
      </c>
      <c r="C73" s="65">
        <v>89</v>
      </c>
      <c r="D73" s="65">
        <v>42</v>
      </c>
      <c r="E73" s="65">
        <v>55</v>
      </c>
    </row>
    <row r="74" spans="1:5" s="2" customFormat="1" ht="12.75">
      <c r="A74" s="66" t="s">
        <v>1890</v>
      </c>
      <c r="B74" s="65">
        <v>33</v>
      </c>
      <c r="C74" s="65">
        <v>53</v>
      </c>
      <c r="D74" s="65">
        <v>16</v>
      </c>
      <c r="E74" s="65">
        <v>34</v>
      </c>
    </row>
    <row r="75" spans="1:5" s="2" customFormat="1" ht="25.5">
      <c r="A75" s="66" t="s">
        <v>1891</v>
      </c>
      <c r="B75" s="65">
        <v>33</v>
      </c>
      <c r="C75" s="65">
        <v>88</v>
      </c>
      <c r="D75" s="65">
        <v>32</v>
      </c>
      <c r="E75" s="65">
        <v>51</v>
      </c>
    </row>
    <row r="76" spans="1:5" s="2" customFormat="1" ht="12.75">
      <c r="A76" s="66" t="s">
        <v>1892</v>
      </c>
      <c r="B76" s="65">
        <v>33</v>
      </c>
      <c r="C76" s="65">
        <v>40</v>
      </c>
      <c r="D76" s="65">
        <v>50</v>
      </c>
      <c r="E76" s="65">
        <v>41</v>
      </c>
    </row>
    <row r="77" spans="1:5" s="2" customFormat="1" ht="25.5">
      <c r="A77" s="66" t="s">
        <v>1893</v>
      </c>
      <c r="B77" s="65">
        <v>71</v>
      </c>
      <c r="C77" s="65">
        <v>90</v>
      </c>
      <c r="D77" s="65">
        <v>33</v>
      </c>
      <c r="E77" s="65">
        <v>64</v>
      </c>
    </row>
    <row r="78" spans="1:5" s="2" customFormat="1" ht="12.75">
      <c r="A78" s="66" t="s">
        <v>1894</v>
      </c>
      <c r="B78" s="65">
        <v>33</v>
      </c>
      <c r="C78" s="65">
        <v>87</v>
      </c>
      <c r="D78" s="65">
        <v>44</v>
      </c>
      <c r="E78" s="65">
        <v>54</v>
      </c>
    </row>
    <row r="79" spans="1:5" s="2" customFormat="1" ht="12.75">
      <c r="A79" s="66" t="s">
        <v>1895</v>
      </c>
      <c r="B79" s="65">
        <v>58</v>
      </c>
      <c r="C79" s="65">
        <v>87</v>
      </c>
      <c r="D79" s="65">
        <v>42</v>
      </c>
      <c r="E79" s="65">
        <v>62</v>
      </c>
    </row>
    <row r="80" spans="1:5" s="2" customFormat="1" ht="12.75">
      <c r="A80" s="66" t="s">
        <v>1896</v>
      </c>
      <c r="B80" s="65">
        <v>53</v>
      </c>
      <c r="C80" s="65">
        <v>50</v>
      </c>
      <c r="D80" s="65">
        <v>35</v>
      </c>
      <c r="E80" s="65">
        <v>46</v>
      </c>
    </row>
    <row r="81" spans="1:5" s="2" customFormat="1" ht="12.75">
      <c r="A81" s="66" t="s">
        <v>1897</v>
      </c>
      <c r="B81" s="65">
        <v>58</v>
      </c>
      <c r="C81" s="65">
        <v>51</v>
      </c>
      <c r="D81" s="65">
        <v>25</v>
      </c>
      <c r="E81" s="65">
        <v>45</v>
      </c>
    </row>
    <row r="82" spans="1:5" s="2" customFormat="1" ht="12.75">
      <c r="A82" s="66" t="s">
        <v>1898</v>
      </c>
      <c r="B82" s="65">
        <v>71</v>
      </c>
      <c r="C82" s="65">
        <v>90</v>
      </c>
      <c r="D82" s="65">
        <v>31</v>
      </c>
      <c r="E82" s="65">
        <v>64</v>
      </c>
    </row>
    <row r="83" spans="1:5" s="2" customFormat="1" ht="25.5">
      <c r="A83" s="66" t="s">
        <v>1899</v>
      </c>
      <c r="B83" s="65">
        <v>65</v>
      </c>
      <c r="C83" s="65">
        <v>53</v>
      </c>
      <c r="D83" s="65">
        <v>32</v>
      </c>
      <c r="E83" s="65">
        <v>50</v>
      </c>
    </row>
    <row r="84" spans="1:5" s="2" customFormat="1" ht="25.5">
      <c r="A84" s="66" t="s">
        <v>1900</v>
      </c>
      <c r="B84" s="65">
        <v>48</v>
      </c>
      <c r="C84" s="65">
        <v>86</v>
      </c>
      <c r="D84" s="65">
        <v>49</v>
      </c>
      <c r="E84" s="65">
        <v>61</v>
      </c>
    </row>
    <row r="85" spans="1:5" s="2" customFormat="1" ht="12.75">
      <c r="A85" s="66" t="s">
        <v>1901</v>
      </c>
      <c r="B85" s="65">
        <v>33</v>
      </c>
      <c r="C85" s="65">
        <v>68</v>
      </c>
      <c r="D85" s="65">
        <v>54</v>
      </c>
      <c r="E85" s="65">
        <v>52</v>
      </c>
    </row>
    <row r="86" spans="1:5" s="2" customFormat="1" ht="12.75">
      <c r="A86" s="66" t="s">
        <v>1902</v>
      </c>
      <c r="B86" s="65">
        <v>33</v>
      </c>
      <c r="C86" s="65">
        <v>26</v>
      </c>
      <c r="D86" s="65">
        <v>15</v>
      </c>
      <c r="E86" s="65">
        <v>25</v>
      </c>
    </row>
    <row r="87" spans="1:5" s="2" customFormat="1" ht="12.75">
      <c r="A87" s="66" t="s">
        <v>1903</v>
      </c>
      <c r="B87" s="65">
        <v>53</v>
      </c>
      <c r="C87" s="65">
        <v>86</v>
      </c>
      <c r="D87" s="65">
        <v>23</v>
      </c>
      <c r="E87" s="65">
        <v>54</v>
      </c>
    </row>
    <row r="88" spans="1:5" s="2" customFormat="1" ht="25.5">
      <c r="A88" s="66" t="s">
        <v>1904</v>
      </c>
      <c r="B88" s="65">
        <v>62</v>
      </c>
      <c r="C88" s="65">
        <v>47</v>
      </c>
      <c r="D88" s="65">
        <v>66</v>
      </c>
      <c r="E88" s="65">
        <v>59</v>
      </c>
    </row>
    <row r="89" spans="1:5" s="2" customFormat="1" ht="12.75">
      <c r="A89" s="66" t="s">
        <v>1905</v>
      </c>
      <c r="B89" s="65">
        <v>81</v>
      </c>
      <c r="C89" s="65">
        <v>81</v>
      </c>
      <c r="D89" s="65">
        <v>70</v>
      </c>
      <c r="E89" s="65">
        <v>77</v>
      </c>
    </row>
    <row r="90" spans="1:5" s="2" customFormat="1" ht="12.75">
      <c r="A90" s="66" t="s">
        <v>1906</v>
      </c>
      <c r="B90" s="65">
        <v>71</v>
      </c>
      <c r="C90" s="65">
        <v>75</v>
      </c>
      <c r="D90" s="65">
        <v>54</v>
      </c>
      <c r="E90" s="65">
        <v>67</v>
      </c>
    </row>
    <row r="91" spans="1:5" s="2" customFormat="1" ht="12.75">
      <c r="A91" s="66" t="s">
        <v>1907</v>
      </c>
      <c r="B91" s="65">
        <v>33</v>
      </c>
      <c r="C91" s="65">
        <v>90</v>
      </c>
      <c r="D91" s="65">
        <v>25</v>
      </c>
      <c r="E91" s="65">
        <v>50</v>
      </c>
    </row>
    <row r="92" spans="1:5" s="2" customFormat="1" ht="12.75">
      <c r="A92" s="66" t="s">
        <v>1908</v>
      </c>
      <c r="B92" s="65">
        <v>56</v>
      </c>
      <c r="C92" s="65">
        <v>63</v>
      </c>
      <c r="D92" s="65">
        <v>33</v>
      </c>
      <c r="E92" s="65">
        <v>51</v>
      </c>
    </row>
    <row r="93" spans="1:5" s="2" customFormat="1" ht="25.5">
      <c r="A93" s="66" t="s">
        <v>1909</v>
      </c>
      <c r="B93" s="65">
        <v>73</v>
      </c>
      <c r="C93" s="65">
        <v>85</v>
      </c>
      <c r="D93" s="65">
        <v>64</v>
      </c>
      <c r="E93" s="65">
        <v>74</v>
      </c>
    </row>
    <row r="94" spans="1:5" s="2" customFormat="1" ht="12.75">
      <c r="A94" s="66" t="s">
        <v>1910</v>
      </c>
      <c r="B94" s="65">
        <v>17</v>
      </c>
      <c r="C94" s="65">
        <v>57</v>
      </c>
      <c r="D94" s="65">
        <v>54</v>
      </c>
      <c r="E94" s="65">
        <v>43</v>
      </c>
    </row>
    <row r="95" spans="1:5" s="2" customFormat="1" ht="12.75">
      <c r="A95" s="66" t="s">
        <v>1911</v>
      </c>
      <c r="B95" s="65">
        <v>33</v>
      </c>
      <c r="C95" s="65">
        <v>54</v>
      </c>
      <c r="D95" s="65">
        <v>47</v>
      </c>
      <c r="E95" s="65">
        <v>45</v>
      </c>
    </row>
    <row r="96" spans="1:5" s="2" customFormat="1" ht="25.5">
      <c r="A96" s="66" t="s">
        <v>1912</v>
      </c>
      <c r="B96" s="65">
        <v>51</v>
      </c>
      <c r="C96" s="65">
        <v>79</v>
      </c>
      <c r="D96" s="65">
        <v>33</v>
      </c>
      <c r="E96" s="65">
        <v>54</v>
      </c>
    </row>
    <row r="97" spans="1:5" s="2" customFormat="1" ht="25.5">
      <c r="A97" s="66" t="s">
        <v>1913</v>
      </c>
      <c r="B97" s="65">
        <v>33</v>
      </c>
      <c r="C97" s="65">
        <v>43</v>
      </c>
      <c r="D97" s="65">
        <v>20</v>
      </c>
      <c r="E97" s="65">
        <v>32</v>
      </c>
    </row>
    <row r="98" spans="1:5" s="2" customFormat="1" ht="25.5">
      <c r="A98" s="66" t="s">
        <v>1914</v>
      </c>
      <c r="B98" s="65">
        <v>33</v>
      </c>
      <c r="C98" s="65">
        <v>90</v>
      </c>
      <c r="D98" s="65">
        <v>58</v>
      </c>
      <c r="E98" s="65">
        <v>61</v>
      </c>
    </row>
    <row r="99" spans="1:5" s="2" customFormat="1" ht="12.75">
      <c r="A99" s="66" t="s">
        <v>1915</v>
      </c>
      <c r="B99" s="65">
        <v>53</v>
      </c>
      <c r="C99" s="65">
        <v>89</v>
      </c>
      <c r="D99" s="65">
        <v>34</v>
      </c>
      <c r="E99" s="65">
        <v>59</v>
      </c>
    </row>
    <row r="100" spans="1:5" s="2" customFormat="1" ht="12.75">
      <c r="A100" s="66" t="s">
        <v>1916</v>
      </c>
      <c r="B100" s="65">
        <v>17</v>
      </c>
      <c r="C100" s="65">
        <v>76</v>
      </c>
      <c r="D100" s="65">
        <v>36</v>
      </c>
      <c r="E100" s="65">
        <v>43</v>
      </c>
    </row>
    <row r="101" spans="1:5" s="2" customFormat="1" ht="12.75">
      <c r="A101" s="66" t="s">
        <v>1917</v>
      </c>
      <c r="B101" s="65">
        <v>58</v>
      </c>
      <c r="C101" s="65">
        <v>39</v>
      </c>
      <c r="D101" s="65">
        <v>25</v>
      </c>
      <c r="E101" s="65">
        <v>41</v>
      </c>
    </row>
    <row r="102" spans="1:5" s="2" customFormat="1" ht="12.75">
      <c r="A102" s="66" t="s">
        <v>1918</v>
      </c>
      <c r="B102" s="65">
        <v>58</v>
      </c>
      <c r="C102" s="65">
        <v>78</v>
      </c>
      <c r="D102" s="65">
        <v>25</v>
      </c>
      <c r="E102" s="65">
        <v>54</v>
      </c>
    </row>
    <row r="103" spans="1:5" s="2" customFormat="1" ht="12.75">
      <c r="A103" s="66" t="s">
        <v>1919</v>
      </c>
      <c r="B103" s="65">
        <v>65</v>
      </c>
      <c r="C103" s="65">
        <v>75</v>
      </c>
      <c r="D103" s="65">
        <v>33</v>
      </c>
      <c r="E103" s="65">
        <v>58</v>
      </c>
    </row>
    <row r="104" spans="1:5" s="2" customFormat="1" ht="12.75">
      <c r="A104" s="66" t="s">
        <v>1920</v>
      </c>
      <c r="B104" s="65">
        <v>81</v>
      </c>
      <c r="C104" s="65">
        <v>87</v>
      </c>
      <c r="D104" s="65">
        <v>68</v>
      </c>
      <c r="E104" s="65">
        <v>79</v>
      </c>
    </row>
    <row r="105" spans="1:5" s="2" customFormat="1" ht="38.25">
      <c r="A105" s="66" t="s">
        <v>1921</v>
      </c>
      <c r="B105" s="65">
        <v>17</v>
      </c>
      <c r="C105" s="65">
        <v>57</v>
      </c>
      <c r="D105" s="65">
        <v>4</v>
      </c>
      <c r="E105" s="65">
        <v>26</v>
      </c>
    </row>
    <row r="106" spans="1:5" s="2" customFormat="1" ht="12.75">
      <c r="A106" s="66" t="s">
        <v>1922</v>
      </c>
      <c r="B106" s="65">
        <v>58</v>
      </c>
      <c r="C106" s="65">
        <v>90</v>
      </c>
      <c r="D106" s="65">
        <v>71</v>
      </c>
      <c r="E106" s="65">
        <v>73</v>
      </c>
    </row>
    <row r="107" spans="1:5" s="2" customFormat="1" ht="12.75">
      <c r="A107" s="66" t="s">
        <v>1923</v>
      </c>
      <c r="B107" s="65">
        <v>71</v>
      </c>
      <c r="C107" s="65">
        <v>81</v>
      </c>
      <c r="D107" s="65">
        <v>69</v>
      </c>
      <c r="E107" s="65">
        <v>73</v>
      </c>
    </row>
    <row r="108" spans="1:5" s="2" customFormat="1" ht="25.5">
      <c r="A108" s="66" t="s">
        <v>1924</v>
      </c>
      <c r="B108" s="65">
        <v>58</v>
      </c>
      <c r="C108" s="65">
        <v>73</v>
      </c>
      <c r="D108" s="65">
        <v>50</v>
      </c>
      <c r="E108" s="65">
        <v>60</v>
      </c>
    </row>
    <row r="109" spans="1:5" s="2" customFormat="1" ht="12.75">
      <c r="A109" s="66" t="s">
        <v>1925</v>
      </c>
      <c r="B109" s="65">
        <v>33</v>
      </c>
      <c r="C109" s="65">
        <v>92</v>
      </c>
      <c r="D109" s="65">
        <v>39</v>
      </c>
      <c r="E109" s="65">
        <v>55</v>
      </c>
    </row>
    <row r="110" spans="1:5" s="2" customFormat="1" ht="12.75">
      <c r="A110" s="66" t="s">
        <v>1926</v>
      </c>
      <c r="B110" s="65">
        <v>76</v>
      </c>
      <c r="C110" s="65">
        <v>88</v>
      </c>
      <c r="D110" s="65">
        <v>73</v>
      </c>
      <c r="E110" s="65">
        <v>79</v>
      </c>
    </row>
    <row r="111" spans="1:5" s="2" customFormat="1" ht="25.5">
      <c r="A111" s="66" t="s">
        <v>1927</v>
      </c>
      <c r="B111" s="65">
        <v>33</v>
      </c>
      <c r="C111" s="65">
        <v>67</v>
      </c>
      <c r="D111" s="65">
        <v>24</v>
      </c>
      <c r="E111" s="65">
        <v>41</v>
      </c>
    </row>
    <row r="112" spans="1:5" s="2" customFormat="1" ht="12.75">
      <c r="A112" s="66" t="s">
        <v>1928</v>
      </c>
      <c r="B112" s="65">
        <v>48</v>
      </c>
      <c r="C112" s="65">
        <v>85</v>
      </c>
      <c r="D112" s="65">
        <v>29</v>
      </c>
      <c r="E112" s="65">
        <v>54</v>
      </c>
    </row>
    <row r="113" spans="1:5" s="2" customFormat="1" ht="38.25">
      <c r="A113" s="66" t="s">
        <v>1929</v>
      </c>
      <c r="B113" s="65">
        <v>33</v>
      </c>
      <c r="C113" s="65">
        <v>77</v>
      </c>
      <c r="D113" s="65">
        <v>71</v>
      </c>
      <c r="E113" s="65">
        <v>61</v>
      </c>
    </row>
    <row r="114" spans="1:5" s="2" customFormat="1" ht="12.75">
      <c r="A114" s="66" t="s">
        <v>1930</v>
      </c>
      <c r="B114" s="65">
        <v>53</v>
      </c>
      <c r="C114" s="65">
        <v>94</v>
      </c>
      <c r="D114" s="65">
        <v>32</v>
      </c>
      <c r="E114" s="65">
        <v>60</v>
      </c>
    </row>
    <row r="115" spans="1:5" s="2" customFormat="1" ht="25.5">
      <c r="A115" s="66" t="s">
        <v>1931</v>
      </c>
      <c r="B115" s="65">
        <v>33</v>
      </c>
      <c r="C115" s="65">
        <v>58</v>
      </c>
      <c r="D115" s="65">
        <v>16</v>
      </c>
      <c r="E115" s="65">
        <v>36</v>
      </c>
    </row>
    <row r="116" spans="1:5" s="2" customFormat="1" ht="12.75">
      <c r="A116" s="66" t="s">
        <v>1932</v>
      </c>
      <c r="B116" s="65">
        <v>48</v>
      </c>
      <c r="C116" s="65">
        <v>83</v>
      </c>
      <c r="D116" s="65">
        <v>30</v>
      </c>
      <c r="E116" s="65">
        <v>54</v>
      </c>
    </row>
    <row r="117" spans="1:5" s="2" customFormat="1" ht="51">
      <c r="A117" s="66" t="s">
        <v>1933</v>
      </c>
      <c r="B117" s="65">
        <v>51</v>
      </c>
      <c r="C117" s="65">
        <v>88</v>
      </c>
      <c r="D117" s="65">
        <v>29</v>
      </c>
      <c r="E117" s="65">
        <v>56</v>
      </c>
    </row>
    <row r="118" spans="1:5" s="2" customFormat="1" ht="25.5">
      <c r="A118" s="66" t="s">
        <v>1934</v>
      </c>
      <c r="B118" s="65">
        <v>56</v>
      </c>
      <c r="C118" s="65">
        <v>84</v>
      </c>
      <c r="D118" s="65">
        <v>62</v>
      </c>
      <c r="E118" s="65">
        <v>67</v>
      </c>
    </row>
    <row r="119" spans="1:5" s="2" customFormat="1" ht="25.5">
      <c r="A119" s="66" t="s">
        <v>1935</v>
      </c>
      <c r="B119" s="65">
        <v>33</v>
      </c>
      <c r="C119" s="65">
        <v>26</v>
      </c>
      <c r="D119" s="65">
        <v>1</v>
      </c>
      <c r="E119" s="65">
        <v>20</v>
      </c>
    </row>
    <row r="120" spans="1:5" s="2" customFormat="1" ht="25.5">
      <c r="A120" s="66" t="s">
        <v>1936</v>
      </c>
      <c r="B120" s="65">
        <v>34</v>
      </c>
      <c r="C120" s="65">
        <v>89</v>
      </c>
      <c r="D120" s="65">
        <v>60</v>
      </c>
      <c r="E120" s="65">
        <v>61</v>
      </c>
    </row>
    <row r="121" spans="1:5" s="2" customFormat="1" ht="12.75">
      <c r="A121" s="66" t="s">
        <v>1937</v>
      </c>
      <c r="B121" s="65">
        <v>53</v>
      </c>
      <c r="C121" s="65">
        <v>84</v>
      </c>
      <c r="D121" s="65">
        <v>41</v>
      </c>
      <c r="E121" s="65">
        <v>59</v>
      </c>
    </row>
    <row r="122" spans="1:5" s="2" customFormat="1" ht="25.5">
      <c r="A122" s="66" t="s">
        <v>1938</v>
      </c>
      <c r="B122" s="65">
        <v>42</v>
      </c>
      <c r="C122" s="65">
        <v>36</v>
      </c>
      <c r="D122" s="65">
        <v>30</v>
      </c>
      <c r="E122" s="65">
        <v>36</v>
      </c>
    </row>
    <row r="123" spans="1:5" s="2" customFormat="1" ht="12.75">
      <c r="A123" s="66" t="s">
        <v>1939</v>
      </c>
      <c r="B123" s="65">
        <v>76</v>
      </c>
      <c r="C123" s="65">
        <v>88</v>
      </c>
      <c r="D123" s="65">
        <v>45</v>
      </c>
      <c r="E123" s="65">
        <v>70</v>
      </c>
    </row>
    <row r="124" spans="1:5" s="2" customFormat="1" ht="12.75">
      <c r="A124" s="66" t="s">
        <v>1940</v>
      </c>
      <c r="B124" s="65">
        <v>33</v>
      </c>
      <c r="C124" s="65">
        <v>52</v>
      </c>
      <c r="D124" s="65">
        <v>40</v>
      </c>
      <c r="E124" s="65">
        <v>42</v>
      </c>
    </row>
    <row r="125" spans="1:5" s="2" customFormat="1" ht="12.75">
      <c r="A125" s="66" t="s">
        <v>1941</v>
      </c>
      <c r="B125" s="65">
        <v>56</v>
      </c>
      <c r="C125" s="65">
        <v>39</v>
      </c>
      <c r="D125" s="65">
        <v>31</v>
      </c>
      <c r="E125" s="65">
        <v>42</v>
      </c>
    </row>
    <row r="126" spans="1:5" s="2" customFormat="1" ht="25.5">
      <c r="A126" s="66" t="s">
        <v>1942</v>
      </c>
      <c r="B126" s="65">
        <v>33</v>
      </c>
      <c r="C126" s="65">
        <v>53</v>
      </c>
      <c r="D126" s="65">
        <v>23</v>
      </c>
      <c r="E126" s="65">
        <v>36</v>
      </c>
    </row>
    <row r="127" spans="1:5" s="2" customFormat="1" ht="38.25">
      <c r="A127" s="66" t="s">
        <v>1943</v>
      </c>
      <c r="B127" s="65">
        <v>33</v>
      </c>
      <c r="C127" s="65">
        <v>79</v>
      </c>
      <c r="D127" s="65">
        <v>22</v>
      </c>
      <c r="E127" s="65">
        <v>45</v>
      </c>
    </row>
    <row r="128" spans="1:5" s="2" customFormat="1" ht="25.5">
      <c r="A128" s="66" t="s">
        <v>1944</v>
      </c>
      <c r="B128" s="65">
        <v>81</v>
      </c>
      <c r="C128" s="65">
        <v>59</v>
      </c>
      <c r="D128" s="65">
        <v>32</v>
      </c>
      <c r="E128" s="65">
        <v>57</v>
      </c>
    </row>
    <row r="129" spans="1:5" s="2" customFormat="1" ht="12.75">
      <c r="A129" s="66" t="s">
        <v>1945</v>
      </c>
      <c r="B129" s="65">
        <v>57</v>
      </c>
      <c r="C129" s="65">
        <v>77</v>
      </c>
      <c r="D129" s="65">
        <v>49</v>
      </c>
      <c r="E129" s="65">
        <v>61</v>
      </c>
    </row>
    <row r="130" spans="1:5" s="2" customFormat="1" ht="12.75">
      <c r="A130" s="66" t="s">
        <v>1946</v>
      </c>
      <c r="B130" s="65">
        <v>78</v>
      </c>
      <c r="C130" s="65">
        <v>73</v>
      </c>
      <c r="D130" s="65">
        <v>30</v>
      </c>
      <c r="E130" s="65">
        <v>61</v>
      </c>
    </row>
    <row r="131" spans="1:5" s="2" customFormat="1" ht="12.75">
      <c r="A131" s="66" t="s">
        <v>1947</v>
      </c>
      <c r="B131" s="65">
        <v>53</v>
      </c>
      <c r="C131" s="65">
        <v>80</v>
      </c>
      <c r="D131" s="65">
        <v>36</v>
      </c>
      <c r="E131" s="65">
        <v>57</v>
      </c>
    </row>
    <row r="132" spans="1:5" s="2" customFormat="1" ht="12.75">
      <c r="A132" s="66" t="s">
        <v>1948</v>
      </c>
      <c r="B132" s="65">
        <v>73</v>
      </c>
      <c r="C132" s="65">
        <v>53</v>
      </c>
      <c r="D132" s="65">
        <v>44</v>
      </c>
      <c r="E132" s="65">
        <v>57</v>
      </c>
    </row>
    <row r="133" spans="1:5" s="2" customFormat="1" ht="12.75">
      <c r="A133" s="66" t="s">
        <v>1949</v>
      </c>
      <c r="B133" s="65">
        <v>58</v>
      </c>
      <c r="C133" s="65">
        <v>91</v>
      </c>
      <c r="D133" s="65">
        <v>17</v>
      </c>
      <c r="E133" s="65">
        <v>55</v>
      </c>
    </row>
    <row r="134" spans="1:5" s="2" customFormat="1" ht="12.75">
      <c r="A134" s="66" t="s">
        <v>1950</v>
      </c>
      <c r="B134" s="65">
        <v>33</v>
      </c>
      <c r="C134" s="65">
        <v>44</v>
      </c>
      <c r="D134" s="65">
        <v>50</v>
      </c>
      <c r="E134" s="65">
        <v>42</v>
      </c>
    </row>
    <row r="135" spans="1:5" s="2" customFormat="1" ht="12.75">
      <c r="A135" s="66" t="s">
        <v>1951</v>
      </c>
      <c r="B135" s="65">
        <v>58</v>
      </c>
      <c r="C135" s="65">
        <v>93</v>
      </c>
      <c r="D135" s="65">
        <v>69</v>
      </c>
      <c r="E135" s="65">
        <v>73</v>
      </c>
    </row>
    <row r="136" spans="1:5" s="2" customFormat="1" ht="38.25">
      <c r="A136" s="66" t="s">
        <v>1952</v>
      </c>
      <c r="B136" s="65">
        <v>33</v>
      </c>
      <c r="C136" s="65">
        <v>66</v>
      </c>
      <c r="D136" s="65">
        <v>37</v>
      </c>
      <c r="E136" s="65">
        <v>45</v>
      </c>
    </row>
    <row r="137" spans="1:5" s="2" customFormat="1" ht="25.5">
      <c r="A137" s="66" t="s">
        <v>1953</v>
      </c>
      <c r="B137" s="65">
        <v>33</v>
      </c>
      <c r="C137" s="65">
        <v>42</v>
      </c>
      <c r="D137" s="65">
        <v>9</v>
      </c>
      <c r="E137" s="65">
        <v>28</v>
      </c>
    </row>
    <row r="138" spans="1:5" s="2" customFormat="1" ht="25.5">
      <c r="A138" s="66" t="s">
        <v>1954</v>
      </c>
      <c r="B138" s="65">
        <v>33</v>
      </c>
      <c r="C138" s="65">
        <v>29</v>
      </c>
      <c r="D138" s="65">
        <v>5</v>
      </c>
      <c r="E138" s="65">
        <v>22</v>
      </c>
    </row>
    <row r="139" spans="1:5" s="2" customFormat="1" ht="12.75">
      <c r="A139" s="66" t="s">
        <v>1955</v>
      </c>
      <c r="B139" s="65">
        <v>58</v>
      </c>
      <c r="C139" s="65">
        <v>56</v>
      </c>
      <c r="D139" s="65">
        <v>3</v>
      </c>
      <c r="E139" s="65">
        <v>39</v>
      </c>
    </row>
    <row r="140" spans="1:5" s="2" customFormat="1" ht="25.5">
      <c r="A140" s="66" t="s">
        <v>1956</v>
      </c>
      <c r="B140" s="65">
        <v>46</v>
      </c>
      <c r="C140" s="65">
        <v>69</v>
      </c>
      <c r="D140" s="65">
        <v>50</v>
      </c>
      <c r="E140" s="65">
        <v>55</v>
      </c>
    </row>
    <row r="141" spans="1:5" s="2" customFormat="1" ht="25.5">
      <c r="A141" s="66" t="s">
        <v>1957</v>
      </c>
      <c r="B141" s="65">
        <v>78</v>
      </c>
      <c r="C141" s="65">
        <v>88</v>
      </c>
      <c r="D141" s="65">
        <v>60</v>
      </c>
      <c r="E141" s="65">
        <v>75</v>
      </c>
    </row>
    <row r="142" spans="1:5" s="2" customFormat="1" ht="12.75">
      <c r="A142" s="66" t="s">
        <v>1958</v>
      </c>
      <c r="B142" s="65">
        <v>43</v>
      </c>
      <c r="C142" s="65">
        <v>77</v>
      </c>
      <c r="D142" s="65">
        <v>48</v>
      </c>
      <c r="E142" s="65">
        <v>56</v>
      </c>
    </row>
    <row r="143" spans="1:5" s="2" customFormat="1" ht="25.5">
      <c r="A143" s="66" t="s">
        <v>1959</v>
      </c>
      <c r="B143" s="65">
        <v>33</v>
      </c>
      <c r="C143" s="65">
        <v>66</v>
      </c>
      <c r="D143" s="65">
        <v>28</v>
      </c>
      <c r="E143" s="65">
        <v>43</v>
      </c>
    </row>
    <row r="144" spans="1:5" s="2" customFormat="1" ht="12.75">
      <c r="A144" s="66" t="s">
        <v>1960</v>
      </c>
      <c r="B144" s="65">
        <v>33</v>
      </c>
      <c r="C144" s="65">
        <v>64</v>
      </c>
      <c r="D144" s="65">
        <v>40</v>
      </c>
      <c r="E144" s="65">
        <v>46</v>
      </c>
    </row>
    <row r="145" spans="1:5" s="2" customFormat="1" ht="25.5">
      <c r="A145" s="66" t="s">
        <v>1961</v>
      </c>
      <c r="B145" s="65">
        <v>33</v>
      </c>
      <c r="C145" s="65">
        <v>22</v>
      </c>
      <c r="D145" s="65">
        <v>26</v>
      </c>
      <c r="E145" s="65">
        <v>27</v>
      </c>
    </row>
  </sheetData>
  <mergeCells count="5">
    <mergeCell ref="A1:L1"/>
    <mergeCell ref="B3:B5"/>
    <mergeCell ref="C3:C5"/>
    <mergeCell ref="D3:D5"/>
    <mergeCell ref="E3:E5"/>
  </mergeCells>
  <printOptions/>
  <pageMargins left="0.7875" right="0.7875" top="0.7875" bottom="0.7875" header="0.5" footer="0.5"/>
  <pageSetup fitToHeight="0" horizontalDpi="300" verticalDpi="300" orientation="portrait" paperSize="9" r:id="rId1"/>
</worksheet>
</file>

<file path=xl/worksheets/sheet51.xml><?xml version="1.0" encoding="utf-8"?>
<worksheet xmlns="http://schemas.openxmlformats.org/spreadsheetml/2006/main" xmlns:r="http://schemas.openxmlformats.org/officeDocument/2006/relationships">
  <dimension ref="A1:M145"/>
  <sheetViews>
    <sheetView workbookViewId="0" topLeftCell="A30">
      <selection activeCell="A3" sqref="A3"/>
    </sheetView>
  </sheetViews>
  <sheetFormatPr defaultColWidth="9.00390625" defaultRowHeight="12.75"/>
  <cols>
    <col min="1" max="16384" width="9.00390625" style="1" customWidth="1"/>
  </cols>
  <sheetData>
    <row r="1" spans="1:13" s="2" customFormat="1" ht="27.75" customHeight="1">
      <c r="A1" s="111" t="s">
        <v>1962</v>
      </c>
      <c r="B1" s="111"/>
      <c r="C1" s="111"/>
      <c r="D1" s="111"/>
      <c r="E1" s="111"/>
      <c r="F1" s="111"/>
      <c r="G1" s="111"/>
      <c r="H1" s="111"/>
      <c r="I1" s="111"/>
      <c r="J1" s="111"/>
      <c r="K1" s="111"/>
      <c r="L1" s="111"/>
      <c r="M1" s="111"/>
    </row>
    <row r="2" s="2" customFormat="1" ht="12.75"/>
    <row r="3" spans="1:5" s="2" customFormat="1" ht="12.75">
      <c r="A3" s="25" t="s">
        <v>1963</v>
      </c>
      <c r="B3" s="108" t="s">
        <v>1964</v>
      </c>
      <c r="C3" s="108" t="s">
        <v>1965</v>
      </c>
      <c r="D3" s="108" t="s">
        <v>1966</v>
      </c>
      <c r="E3" s="108" t="s">
        <v>1967</v>
      </c>
    </row>
    <row r="4" spans="1:5" s="2" customFormat="1" ht="12.75">
      <c r="A4" s="25" t="s">
        <v>1968</v>
      </c>
      <c r="B4" s="108"/>
      <c r="C4" s="108"/>
      <c r="D4" s="108"/>
      <c r="E4" s="108"/>
    </row>
    <row r="5" spans="1:5" s="2" customFormat="1" ht="12.75">
      <c r="A5" s="25" t="s">
        <v>1969</v>
      </c>
      <c r="B5" s="108"/>
      <c r="C5" s="108"/>
      <c r="D5" s="108"/>
      <c r="E5" s="108"/>
    </row>
    <row r="6" spans="1:5" s="2" customFormat="1" ht="38.25">
      <c r="A6" s="26" t="s">
        <v>1970</v>
      </c>
      <c r="B6" s="65">
        <v>24</v>
      </c>
      <c r="C6" s="65">
        <v>193</v>
      </c>
      <c r="D6" s="65">
        <v>63.6</v>
      </c>
      <c r="E6" s="65">
        <v>55</v>
      </c>
    </row>
    <row r="7" spans="1:5" s="2" customFormat="1" ht="38.25">
      <c r="A7" s="26" t="s">
        <v>1971</v>
      </c>
      <c r="B7" s="65">
        <v>25</v>
      </c>
      <c r="C7" s="65">
        <v>344</v>
      </c>
      <c r="D7" s="65">
        <v>27.9</v>
      </c>
      <c r="E7" s="65">
        <v>56</v>
      </c>
    </row>
    <row r="8" spans="1:5" s="2" customFormat="1" ht="63.75">
      <c r="A8" s="26" t="s">
        <v>1972</v>
      </c>
      <c r="B8" s="65">
        <v>33</v>
      </c>
      <c r="C8" s="65">
        <v>363</v>
      </c>
      <c r="D8" s="65">
        <v>38</v>
      </c>
      <c r="E8" s="65">
        <v>70</v>
      </c>
    </row>
    <row r="9" spans="1:5" s="2" customFormat="1" ht="51">
      <c r="A9" s="26" t="s">
        <v>1973</v>
      </c>
      <c r="B9" s="65">
        <v>30</v>
      </c>
      <c r="C9" s="65">
        <v>311</v>
      </c>
      <c r="D9" s="65">
        <v>16.6</v>
      </c>
      <c r="E9" s="65">
        <v>60</v>
      </c>
    </row>
    <row r="10" spans="1:5" s="2" customFormat="1" ht="38.25">
      <c r="A10" s="26" t="s">
        <v>1974</v>
      </c>
      <c r="B10" s="65">
        <v>18</v>
      </c>
      <c r="C10" s="65">
        <v>213</v>
      </c>
      <c r="D10" s="65">
        <v>7.1</v>
      </c>
      <c r="E10" s="65">
        <v>49</v>
      </c>
    </row>
    <row r="11" spans="1:5" s="2" customFormat="1" ht="25.5">
      <c r="A11" s="26" t="s">
        <v>1975</v>
      </c>
      <c r="B11" s="65">
        <v>21</v>
      </c>
      <c r="C11" s="65">
        <v>358</v>
      </c>
      <c r="D11" s="65">
        <v>92.6</v>
      </c>
      <c r="E11" s="65">
        <v>55</v>
      </c>
    </row>
    <row r="12" spans="1:5" s="2" customFormat="1" ht="38.25">
      <c r="A12" s="26" t="s">
        <v>1976</v>
      </c>
      <c r="B12" s="65">
        <v>31</v>
      </c>
      <c r="C12" s="65">
        <v>372</v>
      </c>
      <c r="D12" s="65">
        <v>61.2</v>
      </c>
      <c r="E12" s="65">
        <v>56</v>
      </c>
    </row>
    <row r="13" spans="1:5" s="2" customFormat="1" ht="12.75">
      <c r="A13" s="66" t="s">
        <v>1977</v>
      </c>
      <c r="B13" s="65">
        <v>37</v>
      </c>
      <c r="C13" s="65">
        <v>220</v>
      </c>
      <c r="D13" s="65">
        <v>72.6</v>
      </c>
      <c r="E13" s="65">
        <v>76</v>
      </c>
    </row>
    <row r="14" spans="1:5" s="2" customFormat="1" ht="12.75">
      <c r="A14" s="66" t="s">
        <v>1978</v>
      </c>
      <c r="B14" s="65">
        <v>20</v>
      </c>
      <c r="C14" s="65">
        <v>387</v>
      </c>
      <c r="D14" s="65">
        <v>12.6</v>
      </c>
      <c r="E14" s="65">
        <v>72</v>
      </c>
    </row>
    <row r="15" spans="1:5" s="2" customFormat="1" ht="12.75">
      <c r="A15" s="66" t="s">
        <v>1979</v>
      </c>
      <c r="B15" s="65">
        <v>47</v>
      </c>
      <c r="C15" s="65">
        <v>941</v>
      </c>
      <c r="D15" s="65">
        <v>15.7</v>
      </c>
      <c r="E15" s="65">
        <v>69</v>
      </c>
    </row>
    <row r="16" spans="1:5" s="2" customFormat="1" ht="12.75">
      <c r="A16" s="66" t="s">
        <v>1980</v>
      </c>
      <c r="B16" s="65">
        <v>32</v>
      </c>
      <c r="C16" s="65">
        <v>300</v>
      </c>
      <c r="D16" s="65">
        <v>8.5</v>
      </c>
      <c r="E16" s="65">
        <v>80</v>
      </c>
    </row>
    <row r="17" spans="1:5" s="2" customFormat="1" ht="12.75">
      <c r="A17" s="66" t="s">
        <v>1981</v>
      </c>
      <c r="B17" s="65">
        <v>22</v>
      </c>
      <c r="C17" s="65">
        <v>65</v>
      </c>
      <c r="D17" s="65">
        <v>15.3</v>
      </c>
      <c r="E17" s="65">
        <v>46</v>
      </c>
    </row>
    <row r="18" spans="1:5" s="2" customFormat="1" ht="12.75">
      <c r="A18" s="66" t="s">
        <v>1982</v>
      </c>
      <c r="B18" s="65">
        <v>11</v>
      </c>
      <c r="C18" s="65">
        <v>320</v>
      </c>
      <c r="D18" s="65">
        <v>8</v>
      </c>
      <c r="E18" s="65">
        <v>29</v>
      </c>
    </row>
    <row r="19" spans="1:5" s="2" customFormat="1" ht="12.75">
      <c r="A19" s="66" t="s">
        <v>1983</v>
      </c>
      <c r="B19" s="65">
        <v>20</v>
      </c>
      <c r="C19" s="65">
        <v>374</v>
      </c>
      <c r="D19" s="65">
        <v>1</v>
      </c>
      <c r="E19" s="65">
        <v>54</v>
      </c>
    </row>
    <row r="20" spans="1:5" s="2" customFormat="1" ht="25.5">
      <c r="A20" s="66" t="s">
        <v>1984</v>
      </c>
      <c r="B20" s="65">
        <v>25</v>
      </c>
      <c r="C20" s="65">
        <v>115</v>
      </c>
      <c r="D20" s="65">
        <v>3.3</v>
      </c>
      <c r="E20" s="65">
        <v>53</v>
      </c>
    </row>
    <row r="21" spans="1:5" s="2" customFormat="1" ht="25.5">
      <c r="A21" s="66" t="s">
        <v>1985</v>
      </c>
      <c r="B21" s="65">
        <v>15</v>
      </c>
      <c r="C21" s="65">
        <v>270</v>
      </c>
      <c r="D21" s="65">
        <v>270.3</v>
      </c>
      <c r="E21" s="65">
        <v>51</v>
      </c>
    </row>
    <row r="22" spans="1:5" s="2" customFormat="1" ht="12.75">
      <c r="A22" s="66" t="s">
        <v>1986</v>
      </c>
      <c r="B22" s="65">
        <v>19</v>
      </c>
      <c r="C22" s="65">
        <v>135</v>
      </c>
      <c r="D22" s="65">
        <v>43.6</v>
      </c>
      <c r="E22" s="65">
        <v>56</v>
      </c>
    </row>
    <row r="23" spans="1:5" s="2" customFormat="1" ht="12.75">
      <c r="A23" s="66" t="s">
        <v>1987</v>
      </c>
      <c r="B23" s="65">
        <v>27</v>
      </c>
      <c r="C23" s="65">
        <v>112</v>
      </c>
      <c r="D23" s="65">
        <v>9.1</v>
      </c>
      <c r="E23" s="65">
        <v>54</v>
      </c>
    </row>
    <row r="24" spans="1:5" s="2" customFormat="1" ht="12.75">
      <c r="A24" s="66" t="s">
        <v>1988</v>
      </c>
      <c r="B24" s="65">
        <v>49</v>
      </c>
      <c r="C24" s="65">
        <v>570</v>
      </c>
      <c r="D24" s="65">
        <v>31</v>
      </c>
      <c r="E24" s="65">
        <v>53</v>
      </c>
    </row>
    <row r="25" spans="1:5" s="2" customFormat="1" ht="12.75">
      <c r="A25" s="66" t="s">
        <v>1989</v>
      </c>
      <c r="B25" s="65">
        <v>44</v>
      </c>
      <c r="C25" s="65">
        <v>464</v>
      </c>
      <c r="D25" s="65">
        <v>5.3</v>
      </c>
      <c r="E25" s="65">
        <v>78</v>
      </c>
    </row>
    <row r="26" spans="1:5" s="2" customFormat="1" ht="51">
      <c r="A26" s="66" t="s">
        <v>1990</v>
      </c>
      <c r="B26" s="65">
        <v>31</v>
      </c>
      <c r="C26" s="65">
        <v>630</v>
      </c>
      <c r="D26" s="65">
        <v>21.3</v>
      </c>
      <c r="E26" s="65">
        <v>63</v>
      </c>
    </row>
    <row r="27" spans="1:5" s="2" customFormat="1" ht="25.5">
      <c r="A27" s="66" t="s">
        <v>1991</v>
      </c>
      <c r="B27" s="65">
        <v>22</v>
      </c>
      <c r="C27" s="65">
        <v>56</v>
      </c>
      <c r="D27" s="65" t="s">
        <v>1992</v>
      </c>
      <c r="E27" s="65">
        <v>52</v>
      </c>
    </row>
    <row r="28" spans="1:5" s="2" customFormat="1" ht="12.75">
      <c r="A28" s="66" t="s">
        <v>1993</v>
      </c>
      <c r="B28" s="65">
        <v>16</v>
      </c>
      <c r="C28" s="65">
        <v>380</v>
      </c>
      <c r="D28" s="65">
        <v>2.4</v>
      </c>
      <c r="E28" s="65">
        <v>48</v>
      </c>
    </row>
    <row r="29" spans="1:5" s="2" customFormat="1" ht="12.75">
      <c r="A29" s="66" t="s">
        <v>1994</v>
      </c>
      <c r="B29" s="65">
        <v>26</v>
      </c>
      <c r="C29" s="65">
        <v>410</v>
      </c>
      <c r="D29" s="65">
        <v>6.4</v>
      </c>
      <c r="E29" s="65">
        <v>69</v>
      </c>
    </row>
    <row r="30" spans="1:5" s="2" customFormat="1" ht="25.5">
      <c r="A30" s="66" t="s">
        <v>1995</v>
      </c>
      <c r="B30" s="65">
        <v>41</v>
      </c>
      <c r="C30" s="65">
        <v>458</v>
      </c>
      <c r="D30" s="65">
        <v>172.8</v>
      </c>
      <c r="E30" s="65">
        <v>71</v>
      </c>
    </row>
    <row r="31" spans="1:5" s="2" customFormat="1" ht="12.75">
      <c r="A31" s="66" t="s">
        <v>1996</v>
      </c>
      <c r="B31" s="65">
        <v>62</v>
      </c>
      <c r="C31" s="65">
        <v>367</v>
      </c>
      <c r="D31" s="65">
        <v>27.6</v>
      </c>
      <c r="E31" s="65">
        <v>58</v>
      </c>
    </row>
    <row r="32" spans="1:5" s="2" customFormat="1" ht="25.5">
      <c r="A32" s="66" t="s">
        <v>1997</v>
      </c>
      <c r="B32" s="65">
        <v>18</v>
      </c>
      <c r="C32" s="65">
        <v>210</v>
      </c>
      <c r="D32" s="65">
        <v>268.5</v>
      </c>
      <c r="E32" s="65">
        <v>78</v>
      </c>
    </row>
    <row r="33" spans="1:5" s="2" customFormat="1" ht="25.5">
      <c r="A33" s="66" t="s">
        <v>1998</v>
      </c>
      <c r="B33" s="65">
        <v>46</v>
      </c>
      <c r="C33" s="65">
        <v>548</v>
      </c>
      <c r="D33" s="65">
        <v>62.9</v>
      </c>
      <c r="E33" s="65">
        <v>63</v>
      </c>
    </row>
    <row r="34" spans="1:5" s="2" customFormat="1" ht="12.75">
      <c r="A34" s="66" t="s">
        <v>1999</v>
      </c>
      <c r="B34" s="65">
        <v>17</v>
      </c>
      <c r="C34" s="65">
        <v>425</v>
      </c>
      <c r="D34" s="65">
        <v>28</v>
      </c>
      <c r="E34" s="65">
        <v>29</v>
      </c>
    </row>
    <row r="35" spans="1:5" s="2" customFormat="1" ht="38.25">
      <c r="A35" s="66" t="s">
        <v>2000</v>
      </c>
      <c r="B35" s="65" t="s">
        <v>2001</v>
      </c>
      <c r="C35" s="65" t="s">
        <v>2002</v>
      </c>
      <c r="D35" s="65" t="s">
        <v>2003</v>
      </c>
      <c r="E35" s="65" t="s">
        <v>2004</v>
      </c>
    </row>
    <row r="36" spans="1:5" s="2" customFormat="1" ht="12.75">
      <c r="A36" s="66" t="s">
        <v>2005</v>
      </c>
      <c r="B36" s="65">
        <v>50</v>
      </c>
      <c r="C36" s="65">
        <v>604</v>
      </c>
      <c r="D36" s="65">
        <v>58.4</v>
      </c>
      <c r="E36" s="65">
        <v>72</v>
      </c>
    </row>
    <row r="37" spans="1:5" s="2" customFormat="1" ht="12.75">
      <c r="A37" s="66" t="s">
        <v>2006</v>
      </c>
      <c r="B37" s="65">
        <v>21</v>
      </c>
      <c r="C37" s="65">
        <v>200</v>
      </c>
      <c r="D37" s="65">
        <v>14.7</v>
      </c>
      <c r="E37" s="65">
        <v>73</v>
      </c>
    </row>
    <row r="38" spans="1:5" s="2" customFormat="1" ht="12.75">
      <c r="A38" s="66" t="s">
        <v>2007</v>
      </c>
      <c r="B38" s="65">
        <v>20</v>
      </c>
      <c r="C38" s="65">
        <v>180</v>
      </c>
      <c r="D38" s="65">
        <v>32</v>
      </c>
      <c r="E38" s="65">
        <v>52</v>
      </c>
    </row>
    <row r="39" spans="1:5" s="2" customFormat="1" ht="12.75">
      <c r="A39" s="66" t="s">
        <v>2008</v>
      </c>
      <c r="B39" s="65">
        <v>37</v>
      </c>
      <c r="C39" s="65">
        <v>527</v>
      </c>
      <c r="D39" s="65">
        <v>5.9</v>
      </c>
      <c r="E39" s="65">
        <v>56</v>
      </c>
    </row>
    <row r="40" spans="1:5" s="2" customFormat="1" ht="38.25">
      <c r="A40" s="66" t="s">
        <v>2009</v>
      </c>
      <c r="B40" s="65">
        <v>55</v>
      </c>
      <c r="C40" s="65">
        <v>414</v>
      </c>
      <c r="D40" s="65">
        <v>92.3</v>
      </c>
      <c r="E40" s="65">
        <v>56</v>
      </c>
    </row>
    <row r="41" spans="1:5" s="2" customFormat="1" ht="25.5">
      <c r="A41" s="66" t="s">
        <v>2010</v>
      </c>
      <c r="B41" s="65">
        <v>44</v>
      </c>
      <c r="C41" s="65">
        <v>500</v>
      </c>
      <c r="D41" s="65">
        <v>51</v>
      </c>
      <c r="E41" s="65">
        <v>67</v>
      </c>
    </row>
    <row r="42" spans="1:5" s="2" customFormat="1" ht="25.5">
      <c r="A42" s="66" t="s">
        <v>2011</v>
      </c>
      <c r="B42" s="65">
        <v>21</v>
      </c>
      <c r="C42" s="65">
        <v>370</v>
      </c>
      <c r="D42" s="65">
        <v>22.6</v>
      </c>
      <c r="E42" s="65">
        <v>86</v>
      </c>
    </row>
    <row r="43" spans="1:5" s="2" customFormat="1" ht="25.5">
      <c r="A43" s="66" t="s">
        <v>2012</v>
      </c>
      <c r="B43" s="65">
        <v>22</v>
      </c>
      <c r="C43" s="65">
        <v>525</v>
      </c>
      <c r="D43" s="65">
        <v>83.3</v>
      </c>
      <c r="E43" s="65">
        <v>57</v>
      </c>
    </row>
    <row r="44" spans="1:5" s="2" customFormat="1" ht="12.75">
      <c r="A44" s="66" t="s">
        <v>2013</v>
      </c>
      <c r="B44" s="65">
        <v>20</v>
      </c>
      <c r="C44" s="65">
        <v>330</v>
      </c>
      <c r="D44" s="65">
        <v>6.6</v>
      </c>
      <c r="E44" s="65">
        <v>50</v>
      </c>
    </row>
    <row r="45" spans="1:5" s="2" customFormat="1" ht="25.5">
      <c r="A45" s="66" t="s">
        <v>2014</v>
      </c>
      <c r="B45" s="65">
        <v>16</v>
      </c>
      <c r="C45" s="65">
        <v>270</v>
      </c>
      <c r="D45" s="65">
        <v>18.5</v>
      </c>
      <c r="E45" s="65">
        <v>65</v>
      </c>
    </row>
    <row r="46" spans="1:5" s="2" customFormat="1" ht="12.75">
      <c r="A46" s="66" t="s">
        <v>2015</v>
      </c>
      <c r="B46" s="65">
        <v>14</v>
      </c>
      <c r="C46" s="65">
        <v>83</v>
      </c>
      <c r="D46" s="65">
        <v>3.8</v>
      </c>
      <c r="E46" s="65">
        <v>40</v>
      </c>
    </row>
    <row r="47" spans="1:5" s="2" customFormat="1" ht="38.25">
      <c r="A47" s="66" t="s">
        <v>2016</v>
      </c>
      <c r="B47" s="65">
        <v>19</v>
      </c>
      <c r="C47" s="65">
        <v>495</v>
      </c>
      <c r="D47" s="65">
        <v>440.5</v>
      </c>
      <c r="E47" s="65">
        <v>69</v>
      </c>
    </row>
    <row r="48" spans="1:5" s="2" customFormat="1" ht="12.75">
      <c r="A48" s="66" t="s">
        <v>2017</v>
      </c>
      <c r="B48" s="65">
        <v>33</v>
      </c>
      <c r="C48" s="65">
        <v>332</v>
      </c>
      <c r="D48" s="65">
        <v>10.5</v>
      </c>
      <c r="E48" s="65">
        <v>72</v>
      </c>
    </row>
    <row r="49" spans="1:5" s="2" customFormat="1" ht="38.25">
      <c r="A49" s="66" t="s">
        <v>2018</v>
      </c>
      <c r="B49" s="65">
        <v>19</v>
      </c>
      <c r="C49" s="65">
        <v>202</v>
      </c>
      <c r="D49" s="65">
        <v>30.7</v>
      </c>
      <c r="E49" s="65">
        <v>50</v>
      </c>
    </row>
    <row r="50" spans="1:5" s="2" customFormat="1" ht="25.5">
      <c r="A50" s="66" t="s">
        <v>2019</v>
      </c>
      <c r="B50" s="65">
        <v>42</v>
      </c>
      <c r="C50" s="65">
        <v>240</v>
      </c>
      <c r="D50" s="65">
        <v>7.3</v>
      </c>
      <c r="E50" s="65">
        <v>81</v>
      </c>
    </row>
    <row r="51" spans="1:5" s="2" customFormat="1" ht="12.75">
      <c r="A51" s="66" t="s">
        <v>2020</v>
      </c>
      <c r="B51" s="65">
        <v>24</v>
      </c>
      <c r="C51" s="65">
        <v>895</v>
      </c>
      <c r="D51" s="65">
        <v>34.6</v>
      </c>
      <c r="E51" s="65">
        <v>52</v>
      </c>
    </row>
    <row r="52" spans="1:5" s="2" customFormat="1" ht="12.75">
      <c r="A52" s="66" t="s">
        <v>2021</v>
      </c>
      <c r="B52" s="65">
        <v>19</v>
      </c>
      <c r="C52" s="65">
        <v>240</v>
      </c>
      <c r="D52" s="65">
        <v>15.8</v>
      </c>
      <c r="E52" s="65">
        <v>48</v>
      </c>
    </row>
    <row r="53" spans="1:5" s="2" customFormat="1" ht="12.75">
      <c r="A53" s="66" t="s">
        <v>2022</v>
      </c>
      <c r="B53" s="65">
        <v>21</v>
      </c>
      <c r="C53" s="65">
        <v>210</v>
      </c>
      <c r="D53" s="65">
        <v>3.8</v>
      </c>
      <c r="E53" s="65">
        <v>79</v>
      </c>
    </row>
    <row r="54" spans="1:5" s="2" customFormat="1" ht="12.75">
      <c r="A54" s="66" t="s">
        <v>2023</v>
      </c>
      <c r="B54" s="65">
        <v>17</v>
      </c>
      <c r="C54" s="65">
        <v>180</v>
      </c>
      <c r="D54" s="65">
        <v>63.1</v>
      </c>
      <c r="E54" s="65">
        <v>48</v>
      </c>
    </row>
    <row r="55" spans="1:5" s="2" customFormat="1" ht="12.75">
      <c r="A55" s="66" t="s">
        <v>2024</v>
      </c>
      <c r="B55" s="65">
        <v>26</v>
      </c>
      <c r="C55" s="65">
        <v>154</v>
      </c>
      <c r="D55" s="65">
        <v>6</v>
      </c>
      <c r="E55" s="65">
        <v>61</v>
      </c>
    </row>
    <row r="56" spans="1:5" s="2" customFormat="1" ht="12.75">
      <c r="A56" s="66" t="s">
        <v>2025</v>
      </c>
      <c r="B56" s="65">
        <v>21</v>
      </c>
      <c r="C56" s="65">
        <v>90</v>
      </c>
      <c r="D56" s="65">
        <v>23.8</v>
      </c>
      <c r="E56" s="65">
        <v>33</v>
      </c>
    </row>
    <row r="57" spans="1:5" s="2" customFormat="1" ht="12.75">
      <c r="A57" s="66" t="s">
        <v>2026</v>
      </c>
      <c r="B57" s="65">
        <v>15</v>
      </c>
      <c r="C57" s="65">
        <v>315</v>
      </c>
      <c r="D57" s="65">
        <v>8.2</v>
      </c>
      <c r="E57" s="65">
        <v>64</v>
      </c>
    </row>
    <row r="58" spans="1:5" s="2" customFormat="1" ht="25.5">
      <c r="A58" s="66" t="s">
        <v>2027</v>
      </c>
      <c r="B58" s="65">
        <v>37</v>
      </c>
      <c r="C58" s="68">
        <v>1460</v>
      </c>
      <c r="D58" s="65">
        <v>20</v>
      </c>
      <c r="E58" s="65">
        <v>90</v>
      </c>
    </row>
    <row r="59" spans="1:5" s="2" customFormat="1" ht="12.75">
      <c r="A59" s="66" t="s">
        <v>2028</v>
      </c>
      <c r="B59" s="65">
        <v>41</v>
      </c>
      <c r="C59" s="65">
        <v>150</v>
      </c>
      <c r="D59" s="65">
        <v>40</v>
      </c>
      <c r="E59" s="65">
        <v>77</v>
      </c>
    </row>
    <row r="60" spans="1:5" s="2" customFormat="1" ht="12.75">
      <c r="A60" s="66" t="s">
        <v>2029</v>
      </c>
      <c r="B60" s="65">
        <v>41</v>
      </c>
      <c r="C60" s="65">
        <v>76</v>
      </c>
      <c r="D60" s="65">
        <v>18.4</v>
      </c>
      <c r="E60" s="65">
        <v>69</v>
      </c>
    </row>
    <row r="61" spans="1:5" s="2" customFormat="1" ht="12.75">
      <c r="A61" s="66" t="s">
        <v>2030</v>
      </c>
      <c r="B61" s="65">
        <v>32</v>
      </c>
      <c r="C61" s="65">
        <v>225</v>
      </c>
      <c r="D61" s="65">
        <v>6.7</v>
      </c>
      <c r="E61" s="65">
        <v>72</v>
      </c>
    </row>
    <row r="62" spans="1:5" s="2" customFormat="1" ht="38.25">
      <c r="A62" s="66" t="s">
        <v>2031</v>
      </c>
      <c r="B62" s="65">
        <v>17</v>
      </c>
      <c r="C62" s="65">
        <v>180</v>
      </c>
      <c r="D62" s="65">
        <v>6.9</v>
      </c>
      <c r="E62" s="65">
        <v>50</v>
      </c>
    </row>
    <row r="63" spans="1:5" s="2" customFormat="1" ht="12.75">
      <c r="A63" s="66" t="s">
        <v>2032</v>
      </c>
      <c r="B63" s="65">
        <v>17</v>
      </c>
      <c r="C63" s="65">
        <v>365</v>
      </c>
      <c r="D63" s="65">
        <v>5.4</v>
      </c>
      <c r="E63" s="65">
        <v>57</v>
      </c>
    </row>
    <row r="64" spans="1:5" s="2" customFormat="1" ht="12.75">
      <c r="A64" s="66" t="s">
        <v>2033</v>
      </c>
      <c r="B64" s="65">
        <v>22</v>
      </c>
      <c r="C64" s="65">
        <v>365</v>
      </c>
      <c r="D64" s="65">
        <v>95</v>
      </c>
      <c r="E64" s="65">
        <v>50</v>
      </c>
    </row>
    <row r="65" spans="1:5" s="2" customFormat="1" ht="12.75">
      <c r="A65" s="66" t="s">
        <v>2034</v>
      </c>
      <c r="B65" s="65">
        <v>29</v>
      </c>
      <c r="C65" s="65">
        <v>225</v>
      </c>
      <c r="D65" s="65">
        <v>269</v>
      </c>
      <c r="E65" s="65">
        <v>67</v>
      </c>
    </row>
    <row r="66" spans="1:5" s="2" customFormat="1" ht="38.25">
      <c r="A66" s="66" t="s">
        <v>2035</v>
      </c>
      <c r="B66" s="65">
        <v>23</v>
      </c>
      <c r="C66" s="65">
        <v>150</v>
      </c>
      <c r="D66" s="65">
        <v>5.8</v>
      </c>
      <c r="E66" s="65">
        <v>67</v>
      </c>
    </row>
    <row r="67" spans="1:5" s="2" customFormat="1" ht="12.75">
      <c r="A67" s="66" t="s">
        <v>2036</v>
      </c>
      <c r="B67" s="65">
        <v>16</v>
      </c>
      <c r="C67" s="65">
        <v>217</v>
      </c>
      <c r="D67" s="65">
        <v>7.2</v>
      </c>
      <c r="E67" s="65">
        <v>42</v>
      </c>
    </row>
    <row r="68" spans="1:5" s="2" customFormat="1" ht="12.75">
      <c r="A68" s="66" t="s">
        <v>2037</v>
      </c>
      <c r="B68" s="65">
        <v>19</v>
      </c>
      <c r="C68" s="65">
        <v>315</v>
      </c>
      <c r="D68" s="65">
        <v>34.1</v>
      </c>
      <c r="E68" s="65">
        <v>51</v>
      </c>
    </row>
    <row r="69" spans="1:5" s="2" customFormat="1" ht="12.75">
      <c r="A69" s="66" t="s">
        <v>2038</v>
      </c>
      <c r="B69" s="65">
        <v>16</v>
      </c>
      <c r="C69" s="65">
        <v>645</v>
      </c>
      <c r="D69" s="65">
        <v>3.9</v>
      </c>
      <c r="E69" s="65">
        <v>64</v>
      </c>
    </row>
    <row r="70" spans="1:5" s="2" customFormat="1" ht="12.75">
      <c r="A70" s="66" t="s">
        <v>2039</v>
      </c>
      <c r="B70" s="65">
        <v>14</v>
      </c>
      <c r="C70" s="65">
        <v>202</v>
      </c>
      <c r="D70" s="65">
        <v>42.1</v>
      </c>
      <c r="E70" s="65">
        <v>38</v>
      </c>
    </row>
    <row r="71" spans="1:5" s="2" customFormat="1" ht="12.75">
      <c r="A71" s="66" t="s">
        <v>2040</v>
      </c>
      <c r="B71" s="65">
        <v>16</v>
      </c>
      <c r="C71" s="65">
        <v>60</v>
      </c>
      <c r="D71" s="65">
        <v>6.4</v>
      </c>
      <c r="E71" s="65">
        <v>39</v>
      </c>
    </row>
    <row r="72" spans="1:5" s="2" customFormat="1" ht="12.75">
      <c r="A72" s="66" t="s">
        <v>2041</v>
      </c>
      <c r="B72" s="65">
        <v>32</v>
      </c>
      <c r="C72" s="65">
        <v>147</v>
      </c>
      <c r="D72" s="65">
        <v>0.3</v>
      </c>
      <c r="E72" s="65">
        <v>49</v>
      </c>
    </row>
    <row r="73" spans="1:5" s="2" customFormat="1" ht="25.5">
      <c r="A73" s="66" t="s">
        <v>2042</v>
      </c>
      <c r="B73" s="65">
        <v>41</v>
      </c>
      <c r="C73" s="65">
        <v>120</v>
      </c>
      <c r="D73" s="65">
        <v>7.9</v>
      </c>
      <c r="E73" s="65">
        <v>65</v>
      </c>
    </row>
    <row r="74" spans="1:5" s="2" customFormat="1" ht="12.75">
      <c r="A74" s="66" t="s">
        <v>2043</v>
      </c>
      <c r="B74" s="65">
        <v>25</v>
      </c>
      <c r="C74" s="65">
        <v>255</v>
      </c>
      <c r="D74" s="65">
        <v>49.5</v>
      </c>
      <c r="E74" s="65">
        <v>44</v>
      </c>
    </row>
    <row r="75" spans="1:5" s="2" customFormat="1" ht="25.5">
      <c r="A75" s="66" t="s">
        <v>2044</v>
      </c>
      <c r="B75" s="65">
        <v>23</v>
      </c>
      <c r="C75" s="65">
        <v>75</v>
      </c>
      <c r="D75" s="65">
        <v>4.5</v>
      </c>
      <c r="E75" s="65">
        <v>50</v>
      </c>
    </row>
    <row r="76" spans="1:5" s="2" customFormat="1" ht="12.75">
      <c r="A76" s="66" t="s">
        <v>2045</v>
      </c>
      <c r="B76" s="65">
        <v>51</v>
      </c>
      <c r="C76" s="65">
        <v>320</v>
      </c>
      <c r="D76" s="65">
        <v>4.4</v>
      </c>
      <c r="E76" s="65">
        <v>76</v>
      </c>
    </row>
    <row r="77" spans="1:5" s="2" customFormat="1" ht="25.5">
      <c r="A77" s="66" t="s">
        <v>2046</v>
      </c>
      <c r="B77" s="65">
        <v>44</v>
      </c>
      <c r="C77" s="65">
        <v>365</v>
      </c>
      <c r="D77" s="65">
        <v>254.7</v>
      </c>
      <c r="E77" s="65">
        <v>48</v>
      </c>
    </row>
    <row r="78" spans="1:5" s="2" customFormat="1" ht="12.75">
      <c r="A78" s="66" t="s">
        <v>2047</v>
      </c>
      <c r="B78" s="65">
        <v>53</v>
      </c>
      <c r="C78" s="65" t="s">
        <v>2048</v>
      </c>
      <c r="D78" s="65">
        <v>31</v>
      </c>
      <c r="E78" s="65" t="s">
        <v>2049</v>
      </c>
    </row>
    <row r="79" spans="1:5" s="2" customFormat="1" ht="12.75">
      <c r="A79" s="66" t="s">
        <v>2050</v>
      </c>
      <c r="B79" s="65">
        <v>19</v>
      </c>
      <c r="C79" s="65">
        <v>189</v>
      </c>
      <c r="D79" s="65">
        <v>7.5</v>
      </c>
      <c r="E79" s="65">
        <v>56</v>
      </c>
    </row>
    <row r="80" spans="1:5" s="2" customFormat="1" ht="12.75">
      <c r="A80" s="66" t="s">
        <v>2051</v>
      </c>
      <c r="B80" s="65">
        <v>27</v>
      </c>
      <c r="C80" s="65">
        <v>721</v>
      </c>
      <c r="D80" s="65">
        <v>54.3</v>
      </c>
      <c r="E80" s="65">
        <v>67</v>
      </c>
    </row>
    <row r="81" spans="1:5" s="2" customFormat="1" ht="12.75">
      <c r="A81" s="66" t="s">
        <v>2052</v>
      </c>
      <c r="B81" s="65" t="s">
        <v>2053</v>
      </c>
      <c r="C81" s="65" t="s">
        <v>2054</v>
      </c>
      <c r="D81" s="65" t="s">
        <v>2055</v>
      </c>
      <c r="E81" s="65" t="s">
        <v>2056</v>
      </c>
    </row>
    <row r="82" spans="1:5" s="2" customFormat="1" ht="12.75">
      <c r="A82" s="66" t="s">
        <v>2057</v>
      </c>
      <c r="B82" s="65">
        <v>17</v>
      </c>
      <c r="C82" s="65">
        <v>74</v>
      </c>
      <c r="D82" s="65">
        <v>13</v>
      </c>
      <c r="E82" s="65">
        <v>58</v>
      </c>
    </row>
    <row r="83" spans="1:5" s="2" customFormat="1" ht="25.5">
      <c r="A83" s="66" t="s">
        <v>2058</v>
      </c>
      <c r="B83" s="65">
        <v>27</v>
      </c>
      <c r="C83" s="65">
        <v>509</v>
      </c>
      <c r="D83" s="65">
        <v>43</v>
      </c>
      <c r="E83" s="65">
        <v>67</v>
      </c>
    </row>
    <row r="84" spans="1:5" s="2" customFormat="1" ht="25.5">
      <c r="A84" s="66" t="s">
        <v>2059</v>
      </c>
      <c r="B84" s="65">
        <v>29</v>
      </c>
      <c r="C84" s="65">
        <v>220</v>
      </c>
      <c r="D84" s="65">
        <v>120.2</v>
      </c>
      <c r="E84" s="65">
        <v>63</v>
      </c>
    </row>
    <row r="85" spans="1:5" s="2" customFormat="1" ht="12.75">
      <c r="A85" s="66" t="s">
        <v>2060</v>
      </c>
      <c r="B85" s="65">
        <v>16</v>
      </c>
      <c r="C85" s="65">
        <v>108</v>
      </c>
      <c r="D85" s="65">
        <v>520.6</v>
      </c>
      <c r="E85" s="65">
        <v>48</v>
      </c>
    </row>
    <row r="86" spans="1:5" s="2" customFormat="1" ht="12.75">
      <c r="A86" s="66" t="s">
        <v>2061</v>
      </c>
      <c r="B86" s="65">
        <v>22</v>
      </c>
      <c r="C86" s="65">
        <v>270</v>
      </c>
      <c r="D86" s="65">
        <v>19.4</v>
      </c>
      <c r="E86" s="65">
        <v>41</v>
      </c>
    </row>
    <row r="87" spans="1:5" s="2" customFormat="1" ht="12.75">
      <c r="A87" s="66" t="s">
        <v>2062</v>
      </c>
      <c r="B87" s="65">
        <v>27</v>
      </c>
      <c r="C87" s="65">
        <v>150</v>
      </c>
      <c r="D87" s="65">
        <v>7</v>
      </c>
      <c r="E87" s="65">
        <v>71</v>
      </c>
    </row>
    <row r="88" spans="1:5" s="2" customFormat="1" ht="25.5">
      <c r="A88" s="66" t="s">
        <v>2063</v>
      </c>
      <c r="B88" s="65" t="s">
        <v>2064</v>
      </c>
      <c r="C88" s="65" t="s">
        <v>2065</v>
      </c>
      <c r="D88" s="65" t="s">
        <v>2066</v>
      </c>
      <c r="E88" s="65" t="s">
        <v>2067</v>
      </c>
    </row>
    <row r="89" spans="1:5" s="2" customFormat="1" ht="12.75">
      <c r="A89" s="66" t="s">
        <v>2068</v>
      </c>
      <c r="B89" s="65">
        <v>47</v>
      </c>
      <c r="C89" s="65">
        <v>325</v>
      </c>
      <c r="D89" s="65">
        <v>10</v>
      </c>
      <c r="E89" s="65">
        <v>62</v>
      </c>
    </row>
    <row r="90" spans="1:5" s="2" customFormat="1" ht="12.75">
      <c r="A90" s="66" t="s">
        <v>2069</v>
      </c>
      <c r="B90" s="65">
        <v>36</v>
      </c>
      <c r="C90" s="65">
        <v>210</v>
      </c>
      <c r="D90" s="65">
        <v>14.2</v>
      </c>
      <c r="E90" s="65">
        <v>48</v>
      </c>
    </row>
    <row r="91" spans="1:5" s="2" customFormat="1" ht="12.75">
      <c r="A91" s="66" t="s">
        <v>2070</v>
      </c>
      <c r="B91" s="65">
        <v>26</v>
      </c>
      <c r="C91" s="65">
        <v>224</v>
      </c>
      <c r="D91" s="65">
        <v>1.8</v>
      </c>
      <c r="E91" s="65">
        <v>71</v>
      </c>
    </row>
    <row r="92" spans="1:5" s="2" customFormat="1" ht="12.75">
      <c r="A92" s="66" t="s">
        <v>2071</v>
      </c>
      <c r="B92" s="65">
        <v>17</v>
      </c>
      <c r="C92" s="65">
        <v>192</v>
      </c>
      <c r="D92" s="65">
        <v>9.1</v>
      </c>
      <c r="E92" s="65">
        <v>69</v>
      </c>
    </row>
    <row r="93" spans="1:5" s="2" customFormat="1" ht="25.5">
      <c r="A93" s="66" t="s">
        <v>2072</v>
      </c>
      <c r="B93" s="65">
        <v>18</v>
      </c>
      <c r="C93" s="65">
        <v>540</v>
      </c>
      <c r="D93" s="65">
        <v>9.1</v>
      </c>
      <c r="E93" s="65">
        <v>71</v>
      </c>
    </row>
    <row r="94" spans="1:5" s="2" customFormat="1" ht="12.75">
      <c r="A94" s="66" t="s">
        <v>2073</v>
      </c>
      <c r="B94" s="65" t="s">
        <v>2074</v>
      </c>
      <c r="C94" s="65" t="s">
        <v>2075</v>
      </c>
      <c r="D94" s="65" t="s">
        <v>2076</v>
      </c>
      <c r="E94" s="65" t="s">
        <v>2077</v>
      </c>
    </row>
    <row r="95" spans="1:5" s="2" customFormat="1" ht="12.75">
      <c r="A95" s="66" t="s">
        <v>2078</v>
      </c>
      <c r="B95" s="65">
        <v>24</v>
      </c>
      <c r="C95" s="65">
        <v>350</v>
      </c>
      <c r="D95" s="65">
        <v>44.2</v>
      </c>
      <c r="E95" s="65">
        <v>63</v>
      </c>
    </row>
    <row r="96" spans="1:5" s="2" customFormat="1" ht="25.5">
      <c r="A96" s="66" t="s">
        <v>2079</v>
      </c>
      <c r="B96" s="65">
        <v>21</v>
      </c>
      <c r="C96" s="65">
        <v>39</v>
      </c>
      <c r="D96" s="65">
        <v>0.5</v>
      </c>
      <c r="E96" s="65">
        <v>46</v>
      </c>
    </row>
    <row r="97" spans="1:5" s="2" customFormat="1" ht="25.5">
      <c r="A97" s="66" t="s">
        <v>2080</v>
      </c>
      <c r="B97" s="65">
        <v>19</v>
      </c>
      <c r="C97" s="65">
        <v>50</v>
      </c>
      <c r="D97" s="65">
        <v>11.6</v>
      </c>
      <c r="E97" s="65">
        <v>31</v>
      </c>
    </row>
    <row r="98" spans="1:5" s="2" customFormat="1" ht="25.5">
      <c r="A98" s="66" t="s">
        <v>2081</v>
      </c>
      <c r="B98" s="65">
        <v>17</v>
      </c>
      <c r="C98" s="65">
        <v>125</v>
      </c>
      <c r="D98" s="65">
        <v>17.7</v>
      </c>
      <c r="E98" s="65">
        <v>79</v>
      </c>
    </row>
    <row r="99" spans="1:5" s="2" customFormat="1" ht="12.75">
      <c r="A99" s="66" t="s">
        <v>2082</v>
      </c>
      <c r="B99" s="65">
        <v>33</v>
      </c>
      <c r="C99" s="65">
        <v>365</v>
      </c>
      <c r="D99" s="65">
        <v>57.1</v>
      </c>
      <c r="E99" s="65">
        <v>63</v>
      </c>
    </row>
    <row r="100" spans="1:5" s="2" customFormat="1" ht="12.75">
      <c r="A100" s="66" t="s">
        <v>2083</v>
      </c>
      <c r="B100" s="65">
        <v>23</v>
      </c>
      <c r="C100" s="65">
        <v>730</v>
      </c>
      <c r="D100" s="65">
        <v>6.6</v>
      </c>
      <c r="E100" s="65">
        <v>52</v>
      </c>
    </row>
    <row r="101" spans="1:5" s="2" customFormat="1" ht="12.75">
      <c r="A101" s="66" t="s">
        <v>2084</v>
      </c>
      <c r="B101" s="65">
        <v>12</v>
      </c>
      <c r="C101" s="65">
        <v>87</v>
      </c>
      <c r="D101" s="65">
        <v>10.4</v>
      </c>
      <c r="E101" s="65">
        <v>48</v>
      </c>
    </row>
    <row r="102" spans="1:5" s="2" customFormat="1" ht="12.75">
      <c r="A102" s="66" t="s">
        <v>2085</v>
      </c>
      <c r="B102" s="65">
        <v>54</v>
      </c>
      <c r="C102" s="65">
        <v>250</v>
      </c>
      <c r="D102" s="65">
        <v>4.8</v>
      </c>
      <c r="E102" s="65">
        <v>51</v>
      </c>
    </row>
    <row r="103" spans="1:5" s="2" customFormat="1" ht="12.75">
      <c r="A103" s="66" t="s">
        <v>2086</v>
      </c>
      <c r="B103" s="65">
        <v>30</v>
      </c>
      <c r="C103" s="65">
        <v>365</v>
      </c>
      <c r="D103" s="65">
        <v>45.8</v>
      </c>
      <c r="E103" s="65">
        <v>53</v>
      </c>
    </row>
    <row r="104" spans="1:5" s="2" customFormat="1" ht="12.75">
      <c r="A104" s="66" t="s">
        <v>2087</v>
      </c>
      <c r="B104" s="65">
        <v>44</v>
      </c>
      <c r="C104" s="65">
        <v>197</v>
      </c>
      <c r="D104" s="65">
        <v>20</v>
      </c>
      <c r="E104" s="65">
        <v>82</v>
      </c>
    </row>
    <row r="105" spans="1:5" s="2" customFormat="1" ht="38.25">
      <c r="A105" s="66" t="s">
        <v>2088</v>
      </c>
      <c r="B105" s="65">
        <v>22</v>
      </c>
      <c r="C105" s="65">
        <v>270</v>
      </c>
      <c r="D105" s="65">
        <v>41.1</v>
      </c>
      <c r="E105" s="65">
        <v>44</v>
      </c>
    </row>
    <row r="106" spans="1:5" s="2" customFormat="1" ht="12.75">
      <c r="A106" s="66" t="s">
        <v>2089</v>
      </c>
      <c r="B106" s="65">
        <v>46</v>
      </c>
      <c r="C106" s="65">
        <v>188</v>
      </c>
      <c r="D106" s="65">
        <v>34</v>
      </c>
      <c r="E106" s="65">
        <v>67</v>
      </c>
    </row>
    <row r="107" spans="1:5" s="2" customFormat="1" ht="12.75">
      <c r="A107" s="66" t="s">
        <v>2090</v>
      </c>
      <c r="B107" s="65">
        <v>35</v>
      </c>
      <c r="C107" s="65">
        <v>441</v>
      </c>
      <c r="D107" s="65">
        <v>29.7</v>
      </c>
      <c r="E107" s="65">
        <v>82</v>
      </c>
    </row>
    <row r="108" spans="1:5" s="2" customFormat="1" ht="25.5">
      <c r="A108" s="66" t="s">
        <v>2091</v>
      </c>
      <c r="B108" s="65">
        <v>28</v>
      </c>
      <c r="C108" s="65">
        <v>164</v>
      </c>
      <c r="D108" s="65">
        <v>103.7</v>
      </c>
      <c r="E108" s="65">
        <v>75</v>
      </c>
    </row>
    <row r="109" spans="1:5" s="2" customFormat="1" ht="12.75">
      <c r="A109" s="66" t="s">
        <v>2092</v>
      </c>
      <c r="B109" s="65">
        <v>18</v>
      </c>
      <c r="C109" s="68">
        <v>1000</v>
      </c>
      <c r="D109" s="65">
        <v>11.2</v>
      </c>
      <c r="E109" s="65">
        <v>65</v>
      </c>
    </row>
    <row r="110" spans="1:5" s="2" customFormat="1" ht="12.75">
      <c r="A110" s="66" t="s">
        <v>2093</v>
      </c>
      <c r="B110" s="65">
        <v>22</v>
      </c>
      <c r="C110" s="65">
        <v>420</v>
      </c>
      <c r="D110" s="65">
        <v>4.9</v>
      </c>
      <c r="E110" s="65">
        <v>54</v>
      </c>
    </row>
    <row r="111" spans="1:5" s="2" customFormat="1" ht="25.5">
      <c r="A111" s="66" t="s">
        <v>2094</v>
      </c>
      <c r="B111" s="65">
        <v>55</v>
      </c>
      <c r="C111" s="65">
        <v>365</v>
      </c>
      <c r="D111" s="65">
        <v>20.9</v>
      </c>
      <c r="E111" s="65">
        <v>52</v>
      </c>
    </row>
    <row r="112" spans="1:5" s="2" customFormat="1" ht="12.75">
      <c r="A112" s="66" t="s">
        <v>2095</v>
      </c>
      <c r="B112" s="65">
        <v>28</v>
      </c>
      <c r="C112" s="65">
        <v>225</v>
      </c>
      <c r="D112" s="65">
        <v>13.1</v>
      </c>
      <c r="E112" s="65">
        <v>60</v>
      </c>
    </row>
    <row r="113" spans="1:5" s="2" customFormat="1" ht="38.25">
      <c r="A113" s="66" t="s">
        <v>2096</v>
      </c>
      <c r="B113" s="65">
        <v>16</v>
      </c>
      <c r="C113" s="65">
        <v>160</v>
      </c>
      <c r="D113" s="65">
        <v>20.2</v>
      </c>
      <c r="E113" s="65">
        <v>48</v>
      </c>
    </row>
    <row r="114" spans="1:5" s="2" customFormat="1" ht="12.75">
      <c r="A114" s="66" t="s">
        <v>2097</v>
      </c>
      <c r="B114" s="65">
        <v>0</v>
      </c>
      <c r="C114" s="65" t="s">
        <v>2098</v>
      </c>
      <c r="D114" s="65">
        <v>87.1</v>
      </c>
      <c r="E114" s="65">
        <v>36</v>
      </c>
    </row>
    <row r="115" spans="1:5" s="2" customFormat="1" ht="25.5">
      <c r="A115" s="66" t="s">
        <v>2099</v>
      </c>
      <c r="B115" s="65">
        <v>19</v>
      </c>
      <c r="C115" s="65">
        <v>195</v>
      </c>
      <c r="D115" s="65" t="s">
        <v>2100</v>
      </c>
      <c r="E115" s="65">
        <v>50</v>
      </c>
    </row>
    <row r="116" spans="1:5" s="2" customFormat="1" ht="12.75">
      <c r="A116" s="66" t="s">
        <v>2101</v>
      </c>
      <c r="B116" s="65">
        <v>36</v>
      </c>
      <c r="C116" s="65">
        <v>455</v>
      </c>
      <c r="D116" s="65">
        <v>48.6</v>
      </c>
      <c r="E116" s="65">
        <v>75</v>
      </c>
    </row>
    <row r="117" spans="1:5" s="2" customFormat="1" ht="51">
      <c r="A117" s="66" t="s">
        <v>2102</v>
      </c>
      <c r="B117" s="65">
        <v>40</v>
      </c>
      <c r="C117" s="68">
        <v>1028</v>
      </c>
      <c r="D117" s="65">
        <v>20</v>
      </c>
      <c r="E117" s="65">
        <v>61</v>
      </c>
    </row>
    <row r="118" spans="1:5" s="2" customFormat="1" ht="25.5">
      <c r="A118" s="66" t="s">
        <v>2103</v>
      </c>
      <c r="B118" s="65">
        <v>48</v>
      </c>
      <c r="C118" s="65">
        <v>114</v>
      </c>
      <c r="D118" s="65">
        <v>8.3</v>
      </c>
      <c r="E118" s="65">
        <v>29</v>
      </c>
    </row>
    <row r="119" spans="1:5" s="2" customFormat="1" ht="25.5">
      <c r="A119" s="66" t="s">
        <v>2104</v>
      </c>
      <c r="B119" s="65">
        <v>23</v>
      </c>
      <c r="C119" s="65">
        <v>50</v>
      </c>
      <c r="D119" s="65">
        <v>14.4</v>
      </c>
      <c r="E119" s="65">
        <v>49</v>
      </c>
    </row>
    <row r="120" spans="1:5" s="2" customFormat="1" ht="25.5">
      <c r="A120" s="66" t="s">
        <v>2105</v>
      </c>
      <c r="B120" s="65">
        <v>26</v>
      </c>
      <c r="C120" s="65">
        <v>420</v>
      </c>
      <c r="D120" s="65">
        <v>13.3</v>
      </c>
      <c r="E120" s="65">
        <v>40</v>
      </c>
    </row>
    <row r="121" spans="1:5" s="2" customFormat="1" ht="12.75">
      <c r="A121" s="66" t="s">
        <v>2106</v>
      </c>
      <c r="B121" s="65">
        <v>22</v>
      </c>
      <c r="C121" s="68">
        <v>1003</v>
      </c>
      <c r="D121" s="65">
        <v>3.6</v>
      </c>
      <c r="E121" s="65">
        <v>65</v>
      </c>
    </row>
    <row r="122" spans="1:5" s="2" customFormat="1" ht="25.5">
      <c r="A122" s="66" t="s">
        <v>2107</v>
      </c>
      <c r="B122" s="65">
        <v>26</v>
      </c>
      <c r="C122" s="65">
        <v>207</v>
      </c>
      <c r="D122" s="65">
        <v>16.7</v>
      </c>
      <c r="E122" s="65">
        <v>56</v>
      </c>
    </row>
    <row r="123" spans="1:5" s="2" customFormat="1" ht="12.75">
      <c r="A123" s="66" t="s">
        <v>2108</v>
      </c>
      <c r="B123" s="65">
        <v>20</v>
      </c>
      <c r="C123" s="65">
        <v>147</v>
      </c>
      <c r="D123" s="65">
        <v>10.7</v>
      </c>
      <c r="E123" s="65">
        <v>83</v>
      </c>
    </row>
    <row r="124" spans="1:5" s="2" customFormat="1" ht="12.75">
      <c r="A124" s="66" t="s">
        <v>2109</v>
      </c>
      <c r="B124" s="65">
        <v>17</v>
      </c>
      <c r="C124" s="65">
        <v>440</v>
      </c>
      <c r="D124" s="65">
        <v>7.6</v>
      </c>
      <c r="E124" s="65">
        <v>59</v>
      </c>
    </row>
    <row r="125" spans="1:5" s="2" customFormat="1" ht="12.75">
      <c r="A125" s="66" t="s">
        <v>2110</v>
      </c>
      <c r="B125" s="65">
        <v>23</v>
      </c>
      <c r="C125" s="65">
        <v>90</v>
      </c>
      <c r="D125" s="65">
        <v>7.6</v>
      </c>
      <c r="E125" s="65">
        <v>44</v>
      </c>
    </row>
    <row r="126" spans="1:5" s="2" customFormat="1" ht="25.5">
      <c r="A126" s="66" t="s">
        <v>2111</v>
      </c>
      <c r="B126" s="65">
        <v>22</v>
      </c>
      <c r="C126" s="65">
        <v>155</v>
      </c>
      <c r="D126" s="65">
        <v>3.9</v>
      </c>
      <c r="E126" s="65">
        <v>44</v>
      </c>
    </row>
    <row r="127" spans="1:5" s="2" customFormat="1" ht="38.25">
      <c r="A127" s="66" t="s">
        <v>2112</v>
      </c>
      <c r="B127" s="65">
        <v>36</v>
      </c>
      <c r="C127" s="65">
        <v>596</v>
      </c>
      <c r="D127" s="65">
        <v>31.3</v>
      </c>
      <c r="E127" s="65">
        <v>69</v>
      </c>
    </row>
    <row r="128" spans="1:5" s="2" customFormat="1" ht="25.5">
      <c r="A128" s="66" t="s">
        <v>2113</v>
      </c>
      <c r="B128" s="65">
        <v>15</v>
      </c>
      <c r="C128" s="65">
        <v>210</v>
      </c>
      <c r="D128" s="65">
        <v>0.5</v>
      </c>
      <c r="E128" s="65">
        <v>37</v>
      </c>
    </row>
    <row r="129" spans="1:5" s="2" customFormat="1" ht="12.75">
      <c r="A129" s="66" t="s">
        <v>2114</v>
      </c>
      <c r="B129" s="65">
        <v>14</v>
      </c>
      <c r="C129" s="65">
        <v>127</v>
      </c>
      <c r="D129" s="65">
        <v>3.8</v>
      </c>
      <c r="E129" s="65">
        <v>62</v>
      </c>
    </row>
    <row r="130" spans="1:5" s="2" customFormat="1" ht="12.75">
      <c r="A130" s="66" t="s">
        <v>2115</v>
      </c>
      <c r="B130" s="65">
        <v>19</v>
      </c>
      <c r="C130" s="65">
        <v>210</v>
      </c>
      <c r="D130" s="65">
        <v>29.6</v>
      </c>
      <c r="E130" s="65">
        <v>53</v>
      </c>
    </row>
    <row r="131" spans="1:5" s="2" customFormat="1" ht="12.75">
      <c r="A131" s="66" t="s">
        <v>2116</v>
      </c>
      <c r="B131" s="65">
        <v>37</v>
      </c>
      <c r="C131" s="65">
        <v>535</v>
      </c>
      <c r="D131" s="65">
        <v>21.4</v>
      </c>
      <c r="E131" s="65">
        <v>63</v>
      </c>
    </row>
    <row r="132" spans="1:5" s="2" customFormat="1" ht="12.75">
      <c r="A132" s="66" t="s">
        <v>2117</v>
      </c>
      <c r="B132" s="65">
        <v>14</v>
      </c>
      <c r="C132" s="65">
        <v>27</v>
      </c>
      <c r="D132" s="65">
        <v>12</v>
      </c>
      <c r="E132" s="65">
        <v>48</v>
      </c>
    </row>
    <row r="133" spans="1:5" s="2" customFormat="1" ht="12.75">
      <c r="A133" s="66" t="s">
        <v>2118</v>
      </c>
      <c r="B133" s="65">
        <v>18</v>
      </c>
      <c r="C133" s="65">
        <v>105</v>
      </c>
      <c r="D133" s="65">
        <v>5.4</v>
      </c>
      <c r="E133" s="65">
        <v>38</v>
      </c>
    </row>
    <row r="134" spans="1:5" s="2" customFormat="1" ht="12.75">
      <c r="A134" s="66" t="s">
        <v>2119</v>
      </c>
      <c r="B134" s="65">
        <v>16</v>
      </c>
      <c r="C134" s="65">
        <v>99</v>
      </c>
      <c r="D134" s="65">
        <v>10</v>
      </c>
      <c r="E134" s="65">
        <v>40</v>
      </c>
    </row>
    <row r="135" spans="1:5" s="2" customFormat="1" ht="12.75">
      <c r="A135" s="66" t="s">
        <v>2120</v>
      </c>
      <c r="B135" s="65">
        <v>20</v>
      </c>
      <c r="C135" s="65">
        <v>224</v>
      </c>
      <c r="D135" s="65">
        <v>11</v>
      </c>
      <c r="E135" s="65">
        <v>51</v>
      </c>
    </row>
    <row r="136" spans="1:5" s="2" customFormat="1" ht="38.25">
      <c r="A136" s="66" t="s">
        <v>2121</v>
      </c>
      <c r="B136" s="65">
        <v>53</v>
      </c>
      <c r="C136" s="65">
        <v>614</v>
      </c>
      <c r="D136" s="65">
        <v>16</v>
      </c>
      <c r="E136" s="65">
        <v>61</v>
      </c>
    </row>
    <row r="137" spans="1:5" s="2" customFormat="1" ht="25.5">
      <c r="A137" s="66" t="s">
        <v>2122</v>
      </c>
      <c r="B137" s="65">
        <v>12</v>
      </c>
      <c r="C137" s="65">
        <v>101</v>
      </c>
      <c r="D137" s="65">
        <v>0.5</v>
      </c>
      <c r="E137" s="65">
        <v>36</v>
      </c>
    </row>
    <row r="138" spans="1:5" s="2" customFormat="1" ht="25.5">
      <c r="A138" s="66" t="s">
        <v>2123</v>
      </c>
      <c r="B138" s="65">
        <v>17</v>
      </c>
      <c r="C138" s="65">
        <v>365</v>
      </c>
      <c r="D138" s="65">
        <v>0.4</v>
      </c>
      <c r="E138" s="65">
        <v>46</v>
      </c>
    </row>
    <row r="139" spans="1:5" s="2" customFormat="1" ht="12.75">
      <c r="A139" s="66" t="s">
        <v>2124</v>
      </c>
      <c r="B139" s="65">
        <v>38</v>
      </c>
      <c r="C139" s="65">
        <v>360</v>
      </c>
      <c r="D139" s="65">
        <v>13.7</v>
      </c>
      <c r="E139" s="65">
        <v>55</v>
      </c>
    </row>
    <row r="140" spans="1:5" s="2" customFormat="1" ht="25.5">
      <c r="A140" s="66" t="s">
        <v>2125</v>
      </c>
      <c r="B140" s="65">
        <v>34</v>
      </c>
      <c r="C140" s="65">
        <v>258</v>
      </c>
      <c r="D140" s="65">
        <v>2.1</v>
      </c>
      <c r="E140" s="65">
        <v>57</v>
      </c>
    </row>
    <row r="141" spans="1:5" s="2" customFormat="1" ht="25.5">
      <c r="A141" s="66" t="s">
        <v>2126</v>
      </c>
      <c r="B141" s="65">
        <v>41</v>
      </c>
      <c r="C141" s="65">
        <v>360</v>
      </c>
      <c r="D141" s="65">
        <v>46.9</v>
      </c>
      <c r="E141" s="65">
        <v>81</v>
      </c>
    </row>
    <row r="142" spans="1:5" s="2" customFormat="1" ht="12.75">
      <c r="A142" s="66" t="s">
        <v>2127</v>
      </c>
      <c r="B142" s="65">
        <v>28</v>
      </c>
      <c r="C142" s="65">
        <v>120</v>
      </c>
      <c r="D142" s="65">
        <v>8.5</v>
      </c>
      <c r="E142" s="65">
        <v>46</v>
      </c>
    </row>
    <row r="143" spans="1:5" s="2" customFormat="1" ht="25.5">
      <c r="A143" s="66" t="s">
        <v>2128</v>
      </c>
      <c r="B143" s="65">
        <v>37</v>
      </c>
      <c r="C143" s="65">
        <v>240</v>
      </c>
      <c r="D143" s="65">
        <v>0.5</v>
      </c>
      <c r="E143" s="65">
        <v>62</v>
      </c>
    </row>
    <row r="144" spans="1:5" s="2" customFormat="1" ht="12.75">
      <c r="A144" s="66" t="s">
        <v>2129</v>
      </c>
      <c r="B144" s="65">
        <v>16</v>
      </c>
      <c r="C144" s="65">
        <v>188</v>
      </c>
      <c r="D144" s="65">
        <v>15.8</v>
      </c>
      <c r="E144" s="65">
        <v>32</v>
      </c>
    </row>
    <row r="145" spans="1:5" s="2" customFormat="1" ht="25.5">
      <c r="A145" s="66" t="s">
        <v>2130</v>
      </c>
      <c r="B145" s="65">
        <v>13</v>
      </c>
      <c r="C145" s="65">
        <v>197</v>
      </c>
      <c r="D145" s="65">
        <v>39.5</v>
      </c>
      <c r="E145" s="65">
        <v>50</v>
      </c>
    </row>
  </sheetData>
  <mergeCells count="5">
    <mergeCell ref="A1:M1"/>
    <mergeCell ref="B3:B5"/>
    <mergeCell ref="C3:C5"/>
    <mergeCell ref="D3:D5"/>
    <mergeCell ref="E3:E5"/>
  </mergeCells>
  <printOptions/>
  <pageMargins left="0.7875" right="0.7875" top="0.7875" bottom="0.7875" header="0.5" footer="0.5"/>
  <pageSetup fitToHeight="0" horizontalDpi="300" verticalDpi="300" orientation="portrait" paperSize="9" r:id="rId1"/>
</worksheet>
</file>

<file path=xl/worksheets/sheet52.xml><?xml version="1.0" encoding="utf-8"?>
<worksheet xmlns="http://schemas.openxmlformats.org/spreadsheetml/2006/main" xmlns:r="http://schemas.openxmlformats.org/officeDocument/2006/relationships">
  <dimension ref="A1:H145"/>
  <sheetViews>
    <sheetView workbookViewId="0" topLeftCell="A1">
      <selection activeCell="A1" sqref="A1:H1"/>
    </sheetView>
  </sheetViews>
  <sheetFormatPr defaultColWidth="9.00390625" defaultRowHeight="12.75"/>
  <cols>
    <col min="1" max="16384" width="9.00390625" style="1" customWidth="1"/>
  </cols>
  <sheetData>
    <row r="1" spans="1:8" s="2" customFormat="1" ht="27.75" customHeight="1">
      <c r="A1" s="111" t="s">
        <v>2131</v>
      </c>
      <c r="B1" s="111"/>
      <c r="C1" s="111"/>
      <c r="D1" s="111"/>
      <c r="E1" s="111"/>
      <c r="F1" s="111"/>
      <c r="G1" s="111"/>
      <c r="H1" s="111"/>
    </row>
    <row r="2" s="2" customFormat="1" ht="12.75"/>
    <row r="3" spans="1:8" s="2" customFormat="1" ht="12.75">
      <c r="A3" s="25" t="s">
        <v>2132</v>
      </c>
      <c r="B3" s="108" t="s">
        <v>2133</v>
      </c>
      <c r="C3" s="108" t="s">
        <v>2134</v>
      </c>
      <c r="D3" s="108" t="s">
        <v>2135</v>
      </c>
      <c r="E3" s="108" t="s">
        <v>2136</v>
      </c>
      <c r="F3" s="108" t="s">
        <v>2137</v>
      </c>
      <c r="G3" s="108" t="s">
        <v>2138</v>
      </c>
      <c r="H3" s="108" t="s">
        <v>2139</v>
      </c>
    </row>
    <row r="4" spans="1:8" s="2" customFormat="1" ht="12.75">
      <c r="A4" s="25" t="s">
        <v>2140</v>
      </c>
      <c r="B4" s="108"/>
      <c r="C4" s="108"/>
      <c r="D4" s="108"/>
      <c r="E4" s="108"/>
      <c r="F4" s="108"/>
      <c r="G4" s="108"/>
      <c r="H4" s="108"/>
    </row>
    <row r="5" spans="1:8" s="2" customFormat="1" ht="12.75">
      <c r="A5" s="25" t="s">
        <v>2141</v>
      </c>
      <c r="B5" s="108"/>
      <c r="C5" s="108"/>
      <c r="D5" s="108"/>
      <c r="E5" s="108"/>
      <c r="F5" s="108"/>
      <c r="G5" s="108"/>
      <c r="H5" s="108"/>
    </row>
    <row r="6" spans="1:8" s="2" customFormat="1" ht="38.25">
      <c r="A6" s="26" t="s">
        <v>2142</v>
      </c>
      <c r="B6" s="65" t="s">
        <v>2143</v>
      </c>
      <c r="C6" s="65" t="s">
        <v>2144</v>
      </c>
      <c r="D6" s="65">
        <v>12.9</v>
      </c>
      <c r="E6" s="65">
        <v>63</v>
      </c>
      <c r="F6" s="65" t="s">
        <v>2145</v>
      </c>
      <c r="G6" s="65">
        <v>107.8</v>
      </c>
      <c r="H6" s="65">
        <v>1</v>
      </c>
    </row>
    <row r="7" spans="1:8" s="2" customFormat="1" ht="38.25">
      <c r="A7" s="26" t="s">
        <v>2146</v>
      </c>
      <c r="B7" s="65" t="s">
        <v>2147</v>
      </c>
      <c r="C7" s="65" t="s">
        <v>2148</v>
      </c>
      <c r="D7" s="65">
        <v>2</v>
      </c>
      <c r="E7" s="65">
        <v>49</v>
      </c>
      <c r="F7" s="65" t="s">
        <v>2149</v>
      </c>
      <c r="G7" s="65">
        <v>38.6</v>
      </c>
      <c r="H7" s="65">
        <v>2</v>
      </c>
    </row>
    <row r="8" spans="1:8" s="2" customFormat="1" ht="63.75">
      <c r="A8" s="26" t="s">
        <v>2150</v>
      </c>
      <c r="B8" s="65" t="s">
        <v>2151</v>
      </c>
      <c r="C8" s="65" t="s">
        <v>2152</v>
      </c>
      <c r="D8" s="65">
        <v>53.2</v>
      </c>
      <c r="E8" s="65">
        <v>50</v>
      </c>
      <c r="F8" s="65" t="s">
        <v>2153</v>
      </c>
      <c r="G8" s="65">
        <v>196.6</v>
      </c>
      <c r="H8" s="65">
        <v>1</v>
      </c>
    </row>
    <row r="9" spans="1:8" s="2" customFormat="1" ht="51">
      <c r="A9" s="26" t="s">
        <v>2154</v>
      </c>
      <c r="B9" s="65" t="s">
        <v>2155</v>
      </c>
      <c r="C9" s="65" t="s">
        <v>2156</v>
      </c>
      <c r="D9" s="65">
        <v>3.8</v>
      </c>
      <c r="E9" s="65">
        <v>43</v>
      </c>
      <c r="F9" s="65" t="s">
        <v>2157</v>
      </c>
      <c r="G9" s="65">
        <v>14.9</v>
      </c>
      <c r="H9" s="65">
        <v>1</v>
      </c>
    </row>
    <row r="10" spans="1:8" s="2" customFormat="1" ht="38.25">
      <c r="A10" s="26" t="s">
        <v>2158</v>
      </c>
      <c r="B10" s="65" t="s">
        <v>2159</v>
      </c>
      <c r="C10" s="65" t="s">
        <v>2160</v>
      </c>
      <c r="D10" s="65">
        <v>43.2</v>
      </c>
      <c r="E10" s="65">
        <v>58</v>
      </c>
      <c r="F10" s="65" t="s">
        <v>2161</v>
      </c>
      <c r="G10" s="65">
        <v>443.5</v>
      </c>
      <c r="H10" s="65">
        <v>1</v>
      </c>
    </row>
    <row r="11" spans="1:8" s="2" customFormat="1" ht="25.5">
      <c r="A11" s="26" t="s">
        <v>2162</v>
      </c>
      <c r="B11" s="65" t="s">
        <v>2163</v>
      </c>
      <c r="C11" s="65" t="s">
        <v>2164</v>
      </c>
      <c r="D11" s="65">
        <v>0.4</v>
      </c>
      <c r="E11" s="65">
        <v>46</v>
      </c>
      <c r="F11" s="65" t="s">
        <v>2165</v>
      </c>
      <c r="G11" s="65">
        <v>1.8</v>
      </c>
      <c r="H11" s="65">
        <v>2</v>
      </c>
    </row>
    <row r="12" spans="1:8" s="2" customFormat="1" ht="38.25">
      <c r="A12" s="26" t="s">
        <v>2166</v>
      </c>
      <c r="B12" s="65" t="s">
        <v>2167</v>
      </c>
      <c r="C12" s="65" t="s">
        <v>2168</v>
      </c>
      <c r="D12" s="65">
        <v>0.8</v>
      </c>
      <c r="E12" s="65">
        <v>39</v>
      </c>
      <c r="F12" s="65" t="s">
        <v>2169</v>
      </c>
      <c r="G12" s="65">
        <v>36.3</v>
      </c>
      <c r="H12" s="65">
        <v>1</v>
      </c>
    </row>
    <row r="13" spans="1:8" s="2" customFormat="1" ht="12.75">
      <c r="A13" s="66" t="s">
        <v>2170</v>
      </c>
      <c r="B13" s="65" t="s">
        <v>2171</v>
      </c>
      <c r="C13" s="65" t="s">
        <v>2172</v>
      </c>
      <c r="D13" s="65">
        <v>0</v>
      </c>
      <c r="E13" s="65">
        <v>0</v>
      </c>
      <c r="F13" s="65" t="s">
        <v>2173</v>
      </c>
      <c r="G13" s="65">
        <v>0</v>
      </c>
      <c r="H13" s="65">
        <v>3</v>
      </c>
    </row>
    <row r="14" spans="1:8" s="2" customFormat="1" ht="12.75">
      <c r="A14" s="66" t="s">
        <v>2174</v>
      </c>
      <c r="B14" s="65" t="s">
        <v>2175</v>
      </c>
      <c r="C14" s="65" t="s">
        <v>2176</v>
      </c>
      <c r="D14" s="65">
        <v>0</v>
      </c>
      <c r="E14" s="65">
        <v>0</v>
      </c>
      <c r="F14" s="65" t="s">
        <v>2177</v>
      </c>
      <c r="G14" s="65">
        <v>0</v>
      </c>
      <c r="H14" s="65">
        <v>1</v>
      </c>
    </row>
    <row r="15" spans="1:8" s="2" customFormat="1" ht="12.75">
      <c r="A15" s="66" t="s">
        <v>2178</v>
      </c>
      <c r="B15" s="65" t="s">
        <v>2181</v>
      </c>
      <c r="C15" s="65">
        <v>1998</v>
      </c>
      <c r="D15" s="65">
        <v>10</v>
      </c>
      <c r="E15" s="65">
        <v>60</v>
      </c>
      <c r="F15" s="65" t="s">
        <v>2182</v>
      </c>
      <c r="G15" s="65">
        <v>0</v>
      </c>
      <c r="H15" s="65">
        <v>3</v>
      </c>
    </row>
    <row r="16" spans="1:8" s="2" customFormat="1" ht="12.75">
      <c r="A16" s="66" t="s">
        <v>2183</v>
      </c>
      <c r="B16" s="65" t="s">
        <v>2184</v>
      </c>
      <c r="C16" s="65">
        <v>1991</v>
      </c>
      <c r="D16" s="65">
        <v>149</v>
      </c>
      <c r="E16" s="65">
        <v>61</v>
      </c>
      <c r="F16" s="65" t="s">
        <v>2185</v>
      </c>
      <c r="G16" s="65">
        <v>475</v>
      </c>
      <c r="H16" s="65">
        <v>1</v>
      </c>
    </row>
    <row r="17" spans="1:8" s="2" customFormat="1" ht="12.75">
      <c r="A17" s="66" t="s">
        <v>2186</v>
      </c>
      <c r="B17" s="65" t="s">
        <v>2187</v>
      </c>
      <c r="C17" s="65" t="s">
        <v>2188</v>
      </c>
      <c r="D17" s="65">
        <v>0</v>
      </c>
      <c r="E17" s="65">
        <v>0</v>
      </c>
      <c r="F17" s="65" t="s">
        <v>2189</v>
      </c>
      <c r="G17" s="65">
        <v>0</v>
      </c>
      <c r="H17" s="65">
        <v>2</v>
      </c>
    </row>
    <row r="18" spans="1:8" s="2" customFormat="1" ht="12.75">
      <c r="A18" s="66" t="s">
        <v>2190</v>
      </c>
      <c r="B18" s="65" t="s">
        <v>2191</v>
      </c>
      <c r="C18" s="65" t="s">
        <v>2192</v>
      </c>
      <c r="D18" s="65">
        <v>0</v>
      </c>
      <c r="E18" s="65">
        <v>0</v>
      </c>
      <c r="F18" s="65" t="s">
        <v>2193</v>
      </c>
      <c r="G18" s="65">
        <v>722</v>
      </c>
      <c r="H18" s="65">
        <v>3</v>
      </c>
    </row>
    <row r="19" spans="1:8" s="2" customFormat="1" ht="12.75">
      <c r="A19" s="66" t="s">
        <v>2194</v>
      </c>
      <c r="B19" s="65" t="s">
        <v>2195</v>
      </c>
      <c r="C19" s="65">
        <v>1986</v>
      </c>
      <c r="D19" s="65">
        <v>9</v>
      </c>
      <c r="E19" s="65">
        <v>66</v>
      </c>
      <c r="F19" s="65" t="s">
        <v>2196</v>
      </c>
      <c r="G19" s="65">
        <v>308</v>
      </c>
      <c r="H19" s="65">
        <v>3</v>
      </c>
    </row>
    <row r="20" spans="1:8" s="2" customFormat="1" ht="25.5">
      <c r="A20" s="66" t="s">
        <v>2197</v>
      </c>
      <c r="B20" s="65" t="s">
        <v>2198</v>
      </c>
      <c r="C20" s="65" t="s">
        <v>2199</v>
      </c>
      <c r="D20" s="65">
        <v>0</v>
      </c>
      <c r="E20" s="65">
        <v>0</v>
      </c>
      <c r="F20" s="65" t="s">
        <v>2200</v>
      </c>
      <c r="G20" s="65">
        <v>0</v>
      </c>
      <c r="H20" s="65">
        <v>3</v>
      </c>
    </row>
    <row r="21" spans="1:8" s="2" customFormat="1" ht="25.5">
      <c r="A21" s="66" t="s">
        <v>2201</v>
      </c>
      <c r="B21" s="65" t="s">
        <v>2202</v>
      </c>
      <c r="C21" s="65">
        <v>1992</v>
      </c>
      <c r="D21" s="65">
        <v>1</v>
      </c>
      <c r="E21" s="65">
        <v>51</v>
      </c>
      <c r="F21" s="65" t="s">
        <v>2203</v>
      </c>
      <c r="G21" s="65">
        <v>0</v>
      </c>
      <c r="H21" s="65">
        <v>2</v>
      </c>
    </row>
    <row r="22" spans="1:8" s="2" customFormat="1" ht="12.75">
      <c r="A22" s="66" t="s">
        <v>2204</v>
      </c>
      <c r="B22" s="65" t="s">
        <v>2205</v>
      </c>
      <c r="C22" s="65">
        <v>1996</v>
      </c>
      <c r="D22" s="65" t="s">
        <v>2206</v>
      </c>
      <c r="E22" s="65">
        <v>42</v>
      </c>
      <c r="F22" s="65" t="s">
        <v>2207</v>
      </c>
      <c r="G22" s="65">
        <v>0</v>
      </c>
      <c r="H22" s="65">
        <v>2</v>
      </c>
    </row>
    <row r="23" spans="1:8" s="2" customFormat="1" ht="12.75">
      <c r="A23" s="66" t="s">
        <v>2208</v>
      </c>
      <c r="B23" s="65" t="s">
        <v>2209</v>
      </c>
      <c r="C23" s="65">
        <v>1967</v>
      </c>
      <c r="D23" s="65">
        <v>68</v>
      </c>
      <c r="E23" s="65">
        <v>63</v>
      </c>
      <c r="F23" s="65" t="s">
        <v>2210</v>
      </c>
      <c r="G23" s="65">
        <v>42</v>
      </c>
      <c r="H23" s="65">
        <v>2</v>
      </c>
    </row>
    <row r="24" spans="1:8" s="2" customFormat="1" ht="12.75">
      <c r="A24" s="66" t="s">
        <v>2211</v>
      </c>
      <c r="B24" s="65" t="s">
        <v>2212</v>
      </c>
      <c r="C24" s="65">
        <v>1962</v>
      </c>
      <c r="D24" s="65">
        <v>1</v>
      </c>
      <c r="E24" s="65">
        <v>22</v>
      </c>
      <c r="F24" s="65" t="s">
        <v>2213</v>
      </c>
      <c r="G24" s="65">
        <v>0</v>
      </c>
      <c r="H24" s="65">
        <v>1</v>
      </c>
    </row>
    <row r="25" spans="1:8" s="2" customFormat="1" ht="12.75">
      <c r="A25" s="66" t="s">
        <v>2214</v>
      </c>
      <c r="B25" s="65" t="s">
        <v>2215</v>
      </c>
      <c r="C25" s="65">
        <v>1988</v>
      </c>
      <c r="D25" s="65">
        <v>55</v>
      </c>
      <c r="E25" s="65">
        <v>58</v>
      </c>
      <c r="F25" s="65" t="s">
        <v>2216</v>
      </c>
      <c r="G25" s="65">
        <v>134</v>
      </c>
      <c r="H25" s="65">
        <v>2</v>
      </c>
    </row>
    <row r="26" spans="1:8" s="2" customFormat="1" ht="51">
      <c r="A26" s="66" t="s">
        <v>2217</v>
      </c>
      <c r="B26" s="65" t="s">
        <v>2218</v>
      </c>
      <c r="C26" s="65" t="s">
        <v>2219</v>
      </c>
      <c r="D26" s="65">
        <v>0</v>
      </c>
      <c r="E26" s="65">
        <v>0</v>
      </c>
      <c r="F26" s="65" t="s">
        <v>2220</v>
      </c>
      <c r="G26" s="65">
        <v>67</v>
      </c>
      <c r="H26" s="65">
        <v>3</v>
      </c>
    </row>
    <row r="27" spans="1:8" s="2" customFormat="1" ht="25.5">
      <c r="A27" s="66" t="s">
        <v>2221</v>
      </c>
      <c r="B27" s="65" t="s">
        <v>2222</v>
      </c>
      <c r="C27" s="65" t="s">
        <v>2223</v>
      </c>
      <c r="D27" s="65">
        <v>0</v>
      </c>
      <c r="E27" s="65">
        <v>0</v>
      </c>
      <c r="F27" s="65" t="s">
        <v>2224</v>
      </c>
      <c r="G27" s="65">
        <v>382</v>
      </c>
      <c r="H27" s="65">
        <v>3</v>
      </c>
    </row>
    <row r="28" spans="1:8" s="2" customFormat="1" ht="12.75">
      <c r="A28" s="66" t="s">
        <v>2225</v>
      </c>
      <c r="B28" s="65" t="s">
        <v>2226</v>
      </c>
      <c r="C28" s="65">
        <v>1997</v>
      </c>
      <c r="D28" s="65">
        <v>44</v>
      </c>
      <c r="E28" s="65">
        <v>50</v>
      </c>
      <c r="F28" s="65" t="s">
        <v>2227</v>
      </c>
      <c r="G28" s="65">
        <v>439</v>
      </c>
      <c r="H28" s="65">
        <v>1</v>
      </c>
    </row>
    <row r="29" spans="1:8" s="2" customFormat="1" ht="12.75">
      <c r="A29" s="66" t="s">
        <v>2228</v>
      </c>
      <c r="B29" s="65" t="s">
        <v>2229</v>
      </c>
      <c r="C29" s="65">
        <v>1999</v>
      </c>
      <c r="D29" s="65">
        <v>5</v>
      </c>
      <c r="E29" s="65">
        <v>47</v>
      </c>
      <c r="F29" s="65" t="s">
        <v>2230</v>
      </c>
      <c r="G29" s="65">
        <v>0</v>
      </c>
      <c r="H29" s="65">
        <v>3</v>
      </c>
    </row>
    <row r="30" spans="1:8" s="2" customFormat="1" ht="25.5">
      <c r="A30" s="66" t="s">
        <v>2231</v>
      </c>
      <c r="B30" s="65" t="s">
        <v>2232</v>
      </c>
      <c r="C30" s="65">
        <v>1962</v>
      </c>
      <c r="D30" s="65">
        <v>1</v>
      </c>
      <c r="E30" s="65">
        <v>22</v>
      </c>
      <c r="F30" s="65" t="s">
        <v>2233</v>
      </c>
      <c r="G30" s="65">
        <v>0</v>
      </c>
      <c r="H30" s="65">
        <v>1</v>
      </c>
    </row>
    <row r="31" spans="1:8" s="2" customFormat="1" ht="12.75">
      <c r="A31" s="66" t="s">
        <v>2234</v>
      </c>
      <c r="B31" s="65" t="s">
        <v>2235</v>
      </c>
      <c r="C31" s="65">
        <v>1964</v>
      </c>
      <c r="D31" s="65">
        <v>1</v>
      </c>
      <c r="E31" s="65">
        <v>49</v>
      </c>
      <c r="F31" s="65" t="s">
        <v>2236</v>
      </c>
      <c r="G31" s="65">
        <v>0</v>
      </c>
      <c r="H31" s="65">
        <v>1</v>
      </c>
    </row>
    <row r="32" spans="1:8" s="2" customFormat="1" ht="25.5">
      <c r="A32" s="66" t="s">
        <v>2237</v>
      </c>
      <c r="B32" s="65" t="s">
        <v>2238</v>
      </c>
      <c r="C32" s="65" t="s">
        <v>2239</v>
      </c>
      <c r="D32" s="65">
        <v>0</v>
      </c>
      <c r="E32" s="65">
        <v>0</v>
      </c>
      <c r="F32" s="65" t="s">
        <v>2240</v>
      </c>
      <c r="G32" s="65">
        <v>0</v>
      </c>
      <c r="H32" s="65">
        <v>2</v>
      </c>
    </row>
    <row r="33" spans="1:8" s="2" customFormat="1" ht="25.5">
      <c r="A33" s="66" t="s">
        <v>2241</v>
      </c>
      <c r="B33" s="65" t="s">
        <v>2242</v>
      </c>
      <c r="C33" s="65">
        <v>1972</v>
      </c>
      <c r="D33" s="65">
        <v>0.4</v>
      </c>
      <c r="E33" s="65">
        <v>49</v>
      </c>
      <c r="F33" s="65" t="s">
        <v>2243</v>
      </c>
      <c r="G33" s="65">
        <v>0</v>
      </c>
      <c r="H33" s="65">
        <v>1</v>
      </c>
    </row>
    <row r="34" spans="1:8" s="2" customFormat="1" ht="12.75">
      <c r="A34" s="66" t="s">
        <v>2244</v>
      </c>
      <c r="B34" s="65" t="s">
        <v>2245</v>
      </c>
      <c r="C34" s="65" t="s">
        <v>2246</v>
      </c>
      <c r="D34" s="65">
        <v>0</v>
      </c>
      <c r="E34" s="65">
        <v>0</v>
      </c>
      <c r="F34" s="65" t="s">
        <v>2247</v>
      </c>
      <c r="G34" s="65">
        <v>806</v>
      </c>
      <c r="H34" s="65">
        <v>1</v>
      </c>
    </row>
    <row r="35" spans="1:8" s="2" customFormat="1" ht="38.25">
      <c r="A35" s="66" t="s">
        <v>2248</v>
      </c>
      <c r="B35" s="65" t="s">
        <v>2249</v>
      </c>
      <c r="C35" s="65">
        <v>1972</v>
      </c>
      <c r="D35" s="65">
        <v>0.5</v>
      </c>
      <c r="E35" s="65">
        <v>49</v>
      </c>
      <c r="F35" s="65" t="s">
        <v>2250</v>
      </c>
      <c r="G35" s="65">
        <v>0</v>
      </c>
      <c r="H35" s="65">
        <v>2</v>
      </c>
    </row>
    <row r="36" spans="1:8" s="2" customFormat="1" ht="12.75">
      <c r="A36" s="66" t="s">
        <v>2251</v>
      </c>
      <c r="B36" s="65" t="s">
        <v>2252</v>
      </c>
      <c r="C36" s="65">
        <v>1972</v>
      </c>
      <c r="D36" s="65">
        <v>0.2</v>
      </c>
      <c r="E36" s="65">
        <v>49</v>
      </c>
      <c r="F36" s="65" t="s">
        <v>2253</v>
      </c>
      <c r="G36" s="65">
        <v>0</v>
      </c>
      <c r="H36" s="65">
        <v>1</v>
      </c>
    </row>
    <row r="37" spans="1:8" s="2" customFormat="1" ht="12.75">
      <c r="A37" s="66" t="s">
        <v>2254</v>
      </c>
      <c r="B37" s="65" t="s">
        <v>2255</v>
      </c>
      <c r="C37" s="65">
        <v>1977</v>
      </c>
      <c r="D37" s="65">
        <v>209</v>
      </c>
      <c r="E37" s="65">
        <v>45</v>
      </c>
      <c r="F37" s="65" t="s">
        <v>2256</v>
      </c>
      <c r="G37" s="65">
        <v>227</v>
      </c>
      <c r="H37" s="65">
        <v>2</v>
      </c>
    </row>
    <row r="38" spans="1:8" s="2" customFormat="1" ht="12.75">
      <c r="A38" s="66" t="s">
        <v>2257</v>
      </c>
      <c r="B38" s="65" t="s">
        <v>2258</v>
      </c>
      <c r="C38" s="65">
        <v>1999</v>
      </c>
      <c r="D38" s="65">
        <v>3</v>
      </c>
      <c r="E38" s="65">
        <v>56</v>
      </c>
      <c r="F38" s="65" t="s">
        <v>2259</v>
      </c>
      <c r="G38" s="65">
        <v>0</v>
      </c>
      <c r="H38" s="65">
        <v>2</v>
      </c>
    </row>
    <row r="39" spans="1:8" s="2" customFormat="1" ht="12.75">
      <c r="A39" s="66" t="s">
        <v>2260</v>
      </c>
      <c r="B39" s="65" t="s">
        <v>2261</v>
      </c>
      <c r="C39" s="65" t="s">
        <v>2262</v>
      </c>
      <c r="D39" s="65">
        <v>0</v>
      </c>
      <c r="E39" s="65">
        <v>0</v>
      </c>
      <c r="F39" s="65" t="s">
        <v>2263</v>
      </c>
      <c r="G39" s="65">
        <v>187</v>
      </c>
      <c r="H39" s="65">
        <v>0</v>
      </c>
    </row>
    <row r="40" spans="1:8" s="2" customFormat="1" ht="38.25">
      <c r="A40" s="66" t="s">
        <v>2264</v>
      </c>
      <c r="B40" s="65" t="s">
        <v>2265</v>
      </c>
      <c r="C40" s="65" t="s">
        <v>2266</v>
      </c>
      <c r="D40" s="65">
        <v>0</v>
      </c>
      <c r="E40" s="65">
        <v>0</v>
      </c>
      <c r="F40" s="65" t="s">
        <v>2267</v>
      </c>
      <c r="G40" s="65">
        <v>0</v>
      </c>
      <c r="H40" s="65">
        <v>2</v>
      </c>
    </row>
    <row r="41" spans="1:8" s="2" customFormat="1" ht="25.5">
      <c r="A41" s="66" t="s">
        <v>2268</v>
      </c>
      <c r="B41" s="65" t="s">
        <v>2269</v>
      </c>
      <c r="C41" s="65">
        <v>1972</v>
      </c>
      <c r="D41" s="65">
        <v>0.2</v>
      </c>
      <c r="E41" s="65">
        <v>49</v>
      </c>
      <c r="F41" s="65" t="s">
        <v>2270</v>
      </c>
      <c r="G41" s="65">
        <v>0</v>
      </c>
      <c r="H41" s="65">
        <v>0</v>
      </c>
    </row>
    <row r="42" spans="1:8" s="2" customFormat="1" ht="25.5">
      <c r="A42" s="66" t="s">
        <v>2271</v>
      </c>
      <c r="B42" s="65" t="s">
        <v>2272</v>
      </c>
      <c r="C42" s="65">
        <v>1996</v>
      </c>
      <c r="D42" s="65">
        <v>7</v>
      </c>
      <c r="E42" s="65">
        <v>44</v>
      </c>
      <c r="F42" s="65" t="s">
        <v>2273</v>
      </c>
      <c r="G42" s="65">
        <v>55</v>
      </c>
      <c r="H42" s="65">
        <v>1</v>
      </c>
    </row>
    <row r="43" spans="1:8" s="2" customFormat="1" ht="25.5">
      <c r="A43" s="66" t="s">
        <v>2274</v>
      </c>
      <c r="B43" s="65" t="s">
        <v>2275</v>
      </c>
      <c r="C43" s="65">
        <v>1962</v>
      </c>
      <c r="D43" s="65">
        <v>1</v>
      </c>
      <c r="E43" s="65">
        <v>22</v>
      </c>
      <c r="F43" s="65" t="s">
        <v>2276</v>
      </c>
      <c r="G43" s="65">
        <v>0</v>
      </c>
      <c r="H43" s="65">
        <v>1</v>
      </c>
    </row>
    <row r="44" spans="1:8" s="2" customFormat="1" ht="12.75">
      <c r="A44" s="66" t="s">
        <v>2277</v>
      </c>
      <c r="B44" s="65" t="s">
        <v>2278</v>
      </c>
      <c r="C44" s="65" t="s">
        <v>2279</v>
      </c>
      <c r="D44" s="65">
        <v>0</v>
      </c>
      <c r="E44" s="65">
        <v>0</v>
      </c>
      <c r="F44" s="65" t="s">
        <v>2280</v>
      </c>
      <c r="G44" s="65">
        <v>0</v>
      </c>
      <c r="H44" s="65">
        <v>3</v>
      </c>
    </row>
    <row r="45" spans="1:8" s="2" customFormat="1" ht="25.5">
      <c r="A45" s="66" t="s">
        <v>2281</v>
      </c>
      <c r="B45" s="65" t="s">
        <v>2282</v>
      </c>
      <c r="C45" s="65">
        <v>2002</v>
      </c>
      <c r="D45" s="65">
        <v>10</v>
      </c>
      <c r="E45" s="65">
        <v>60</v>
      </c>
      <c r="F45" s="65" t="s">
        <v>2283</v>
      </c>
      <c r="G45" s="65">
        <v>136</v>
      </c>
      <c r="H45" s="65">
        <v>3</v>
      </c>
    </row>
    <row r="46" spans="1:8" s="2" customFormat="1" ht="12.75">
      <c r="A46" s="66" t="s">
        <v>2284</v>
      </c>
      <c r="B46" s="65" t="s">
        <v>2285</v>
      </c>
      <c r="C46" s="65" t="s">
        <v>2286</v>
      </c>
      <c r="D46" s="65">
        <v>0</v>
      </c>
      <c r="E46" s="65">
        <v>0</v>
      </c>
      <c r="F46" s="65" t="s">
        <v>2287</v>
      </c>
      <c r="G46" s="65">
        <v>58</v>
      </c>
      <c r="H46" s="65">
        <v>3</v>
      </c>
    </row>
    <row r="47" spans="1:8" s="2" customFormat="1" ht="38.25">
      <c r="A47" s="66" t="s">
        <v>2288</v>
      </c>
      <c r="B47" s="65" t="s">
        <v>2289</v>
      </c>
      <c r="C47" s="65">
        <v>1994</v>
      </c>
      <c r="D47" s="65" t="s">
        <v>2290</v>
      </c>
      <c r="E47" s="65">
        <v>42</v>
      </c>
      <c r="F47" s="65" t="s">
        <v>2291</v>
      </c>
      <c r="G47" s="65">
        <v>423</v>
      </c>
      <c r="H47" s="65">
        <v>2</v>
      </c>
    </row>
    <row r="48" spans="1:8" s="2" customFormat="1" ht="12.75">
      <c r="A48" s="66" t="s">
        <v>2292</v>
      </c>
      <c r="B48" s="65" t="s">
        <v>2293</v>
      </c>
      <c r="C48" s="65">
        <v>1997</v>
      </c>
      <c r="D48" s="65">
        <v>82</v>
      </c>
      <c r="E48" s="65">
        <v>55</v>
      </c>
      <c r="F48" s="65" t="s">
        <v>2294</v>
      </c>
      <c r="G48" s="65">
        <v>0</v>
      </c>
      <c r="H48" s="65">
        <v>1</v>
      </c>
    </row>
    <row r="49" spans="1:8" s="2" customFormat="1" ht="38.25">
      <c r="A49" s="66" t="s">
        <v>2295</v>
      </c>
      <c r="B49" s="65" t="s">
        <v>2296</v>
      </c>
      <c r="C49" s="65">
        <v>1957</v>
      </c>
      <c r="D49" s="65" t="s">
        <v>2297</v>
      </c>
      <c r="E49" s="65">
        <v>48</v>
      </c>
      <c r="F49" s="65" t="s">
        <v>2298</v>
      </c>
      <c r="G49" s="65">
        <v>0</v>
      </c>
      <c r="H49" s="65">
        <v>1</v>
      </c>
    </row>
    <row r="50" spans="1:8" s="2" customFormat="1" ht="25.5">
      <c r="A50" s="66" t="s">
        <v>2299</v>
      </c>
      <c r="B50" s="65" t="s">
        <v>2300</v>
      </c>
      <c r="C50" s="65">
        <v>1996</v>
      </c>
      <c r="D50" s="65">
        <v>130</v>
      </c>
      <c r="E50" s="65">
        <v>50</v>
      </c>
      <c r="F50" s="65" t="s">
        <v>2301</v>
      </c>
      <c r="G50" s="65">
        <v>128</v>
      </c>
      <c r="H50" s="65">
        <v>3</v>
      </c>
    </row>
    <row r="51" spans="1:8" s="2" customFormat="1" ht="12.75">
      <c r="A51" s="66" t="s">
        <v>2302</v>
      </c>
      <c r="B51" s="65" t="s">
        <v>2303</v>
      </c>
      <c r="C51" s="65" t="s">
        <v>2304</v>
      </c>
      <c r="D51" s="65">
        <v>0</v>
      </c>
      <c r="E51" s="65">
        <v>0</v>
      </c>
      <c r="F51" s="65" t="s">
        <v>2305</v>
      </c>
      <c r="G51" s="65">
        <v>0</v>
      </c>
      <c r="H51" s="65">
        <v>3</v>
      </c>
    </row>
    <row r="52" spans="1:8" s="2" customFormat="1" ht="12.75">
      <c r="A52" s="66" t="s">
        <v>2306</v>
      </c>
      <c r="B52" s="65" t="s">
        <v>2307</v>
      </c>
      <c r="C52" s="65" t="s">
        <v>2308</v>
      </c>
      <c r="D52" s="65">
        <v>0</v>
      </c>
      <c r="E52" s="65">
        <v>0</v>
      </c>
      <c r="F52" s="65" t="s">
        <v>2309</v>
      </c>
      <c r="G52" s="65">
        <v>96</v>
      </c>
      <c r="H52" s="65">
        <v>1</v>
      </c>
    </row>
    <row r="53" spans="1:8" s="2" customFormat="1" ht="12.75">
      <c r="A53" s="66" t="s">
        <v>2310</v>
      </c>
      <c r="B53" s="65" t="s">
        <v>2311</v>
      </c>
      <c r="C53" s="65">
        <v>1946</v>
      </c>
      <c r="D53" s="65">
        <v>12</v>
      </c>
      <c r="E53" s="65">
        <v>53</v>
      </c>
      <c r="F53" s="65" t="s">
        <v>2312</v>
      </c>
      <c r="G53" s="65">
        <v>0</v>
      </c>
      <c r="H53" s="65">
        <v>0</v>
      </c>
    </row>
    <row r="54" spans="1:8" s="2" customFormat="1" ht="12.75">
      <c r="A54" s="66" t="s">
        <v>2313</v>
      </c>
      <c r="B54" s="65" t="s">
        <v>2314</v>
      </c>
      <c r="C54" s="65" t="s">
        <v>2315</v>
      </c>
      <c r="D54" s="65">
        <v>0</v>
      </c>
      <c r="E54" s="65">
        <v>0</v>
      </c>
      <c r="F54" s="65" t="s">
        <v>2316</v>
      </c>
      <c r="G54" s="65">
        <v>0</v>
      </c>
      <c r="H54" s="65">
        <v>2</v>
      </c>
    </row>
    <row r="55" spans="1:8" s="2" customFormat="1" ht="12.75">
      <c r="A55" s="66" t="s">
        <v>2317</v>
      </c>
      <c r="B55" s="65" t="s">
        <v>2318</v>
      </c>
      <c r="C55" s="65">
        <v>1934</v>
      </c>
      <c r="D55" s="65">
        <v>5</v>
      </c>
      <c r="E55" s="65">
        <v>44</v>
      </c>
      <c r="F55" s="65" t="s">
        <v>2319</v>
      </c>
      <c r="G55" s="65">
        <v>693</v>
      </c>
      <c r="H55" s="65">
        <v>3</v>
      </c>
    </row>
    <row r="56" spans="1:8" s="2" customFormat="1" ht="12.75">
      <c r="A56" s="66" t="s">
        <v>2320</v>
      </c>
      <c r="B56" s="65" t="s">
        <v>2321</v>
      </c>
      <c r="C56" s="65" t="s">
        <v>2322</v>
      </c>
      <c r="D56" s="65">
        <v>0</v>
      </c>
      <c r="E56" s="65">
        <v>0</v>
      </c>
      <c r="F56" s="65" t="s">
        <v>2323</v>
      </c>
      <c r="G56" s="65">
        <v>0.5</v>
      </c>
      <c r="H56" s="65">
        <v>1</v>
      </c>
    </row>
    <row r="57" spans="1:8" s="2" customFormat="1" ht="12.75">
      <c r="A57" s="66" t="s">
        <v>2324</v>
      </c>
      <c r="B57" s="65" t="s">
        <v>2325</v>
      </c>
      <c r="C57" s="65"/>
      <c r="D57" s="65">
        <v>0</v>
      </c>
      <c r="E57" s="65">
        <v>0</v>
      </c>
      <c r="F57" s="65" t="s">
        <v>2326</v>
      </c>
      <c r="G57" s="65">
        <v>86</v>
      </c>
      <c r="H57" s="65">
        <v>1</v>
      </c>
    </row>
    <row r="58" spans="1:8" s="2" customFormat="1" ht="25.5">
      <c r="A58" s="66" t="s">
        <v>2327</v>
      </c>
      <c r="B58" s="65" t="s">
        <v>2328</v>
      </c>
      <c r="C58" s="65" t="s">
        <v>2329</v>
      </c>
      <c r="D58" s="65">
        <v>0</v>
      </c>
      <c r="E58" s="65">
        <v>0</v>
      </c>
      <c r="F58" s="65" t="s">
        <v>2330</v>
      </c>
      <c r="G58" s="65">
        <v>35</v>
      </c>
      <c r="H58" s="65">
        <v>1</v>
      </c>
    </row>
    <row r="59" spans="1:8" s="2" customFormat="1" ht="12.75">
      <c r="A59" s="66" t="s">
        <v>2331</v>
      </c>
      <c r="B59" s="65" t="s">
        <v>2332</v>
      </c>
      <c r="C59" s="65" t="s">
        <v>2333</v>
      </c>
      <c r="D59" s="65" t="s">
        <v>2334</v>
      </c>
      <c r="E59" s="65" t="s">
        <v>2335</v>
      </c>
      <c r="F59" s="65" t="s">
        <v>2336</v>
      </c>
      <c r="G59" s="65">
        <v>0</v>
      </c>
      <c r="H59" s="65">
        <v>1</v>
      </c>
    </row>
    <row r="60" spans="1:8" s="2" customFormat="1" ht="12.75">
      <c r="A60" s="66" t="s">
        <v>2337</v>
      </c>
      <c r="B60" s="65" t="s">
        <v>2338</v>
      </c>
      <c r="C60" s="65">
        <v>1980</v>
      </c>
      <c r="D60" s="65">
        <v>1</v>
      </c>
      <c r="E60" s="65">
        <v>59</v>
      </c>
      <c r="F60" s="65" t="s">
        <v>2339</v>
      </c>
      <c r="G60" s="65">
        <v>0</v>
      </c>
      <c r="H60" s="65">
        <v>2</v>
      </c>
    </row>
    <row r="61" spans="1:8" s="2" customFormat="1" ht="12.75">
      <c r="A61" s="66" t="s">
        <v>2340</v>
      </c>
      <c r="B61" s="65" t="s">
        <v>2341</v>
      </c>
      <c r="C61" s="65">
        <v>1998</v>
      </c>
      <c r="D61" s="65">
        <v>45</v>
      </c>
      <c r="E61" s="65">
        <v>42</v>
      </c>
      <c r="F61" s="65" t="s">
        <v>2342</v>
      </c>
      <c r="G61" s="65">
        <v>0</v>
      </c>
      <c r="H61" s="65">
        <v>2</v>
      </c>
    </row>
    <row r="62" spans="1:8" s="2" customFormat="1" ht="38.25">
      <c r="A62" s="66" t="s">
        <v>2343</v>
      </c>
      <c r="B62" s="65" t="s">
        <v>2344</v>
      </c>
      <c r="C62" s="65" t="s">
        <v>2345</v>
      </c>
      <c r="D62" s="65">
        <v>0</v>
      </c>
      <c r="E62" s="65">
        <v>0</v>
      </c>
      <c r="F62" s="65" t="s">
        <v>2346</v>
      </c>
      <c r="G62" s="65">
        <v>200</v>
      </c>
      <c r="H62" s="65">
        <v>4</v>
      </c>
    </row>
    <row r="63" spans="1:8" s="2" customFormat="1" ht="12.75">
      <c r="A63" s="66" t="s">
        <v>2347</v>
      </c>
      <c r="B63" s="65" t="s">
        <v>2348</v>
      </c>
      <c r="C63" s="65" t="s">
        <v>2349</v>
      </c>
      <c r="D63" s="65">
        <v>0</v>
      </c>
      <c r="E63" s="65">
        <v>0</v>
      </c>
      <c r="F63" s="65" t="s">
        <v>2350</v>
      </c>
      <c r="G63" s="65">
        <v>15</v>
      </c>
      <c r="H63" s="65">
        <v>2</v>
      </c>
    </row>
    <row r="64" spans="1:8" s="2" customFormat="1" ht="12.75">
      <c r="A64" s="66" t="s">
        <v>2351</v>
      </c>
      <c r="B64" s="65" t="s">
        <v>2352</v>
      </c>
      <c r="C64" s="65" t="s">
        <v>2353</v>
      </c>
      <c r="D64" s="65">
        <v>0</v>
      </c>
      <c r="E64" s="65">
        <v>0</v>
      </c>
      <c r="F64" s="65" t="s">
        <v>2354</v>
      </c>
      <c r="G64" s="65">
        <v>0</v>
      </c>
      <c r="H64" s="65">
        <v>3</v>
      </c>
    </row>
    <row r="65" spans="1:8" s="2" customFormat="1" ht="12.75">
      <c r="A65" s="66" t="s">
        <v>2355</v>
      </c>
      <c r="B65" s="65" t="s">
        <v>2356</v>
      </c>
      <c r="C65" s="65">
        <v>1988</v>
      </c>
      <c r="D65" s="65">
        <v>3</v>
      </c>
      <c r="E65" s="65">
        <v>61</v>
      </c>
      <c r="F65" s="65" t="s">
        <v>2357</v>
      </c>
      <c r="G65" s="65">
        <v>0</v>
      </c>
      <c r="H65" s="65">
        <v>2</v>
      </c>
    </row>
    <row r="66" spans="1:8" s="2" customFormat="1" ht="38.25">
      <c r="A66" s="66" t="s">
        <v>2358</v>
      </c>
      <c r="B66" s="65" t="s">
        <v>2359</v>
      </c>
      <c r="C66" s="65">
        <v>1990</v>
      </c>
      <c r="D66" s="65" t="s">
        <v>2360</v>
      </c>
      <c r="E66" s="65">
        <v>45</v>
      </c>
      <c r="F66" s="65" t="s">
        <v>2361</v>
      </c>
      <c r="G66" s="65">
        <v>0</v>
      </c>
      <c r="H66" s="65">
        <v>2</v>
      </c>
    </row>
    <row r="67" spans="1:8" s="2" customFormat="1" ht="12.75">
      <c r="A67" s="66" t="s">
        <v>2362</v>
      </c>
      <c r="B67" s="65" t="s">
        <v>2363</v>
      </c>
      <c r="C67" s="65" t="s">
        <v>2364</v>
      </c>
      <c r="D67" s="65">
        <v>0</v>
      </c>
      <c r="E67" s="65">
        <v>0</v>
      </c>
      <c r="F67" s="65" t="s">
        <v>2365</v>
      </c>
      <c r="G67" s="65">
        <v>730</v>
      </c>
      <c r="H67" s="65">
        <v>1</v>
      </c>
    </row>
    <row r="68" spans="1:8" s="2" customFormat="1" ht="12.75">
      <c r="A68" s="66" t="s">
        <v>2366</v>
      </c>
      <c r="B68" s="65" t="s">
        <v>2367</v>
      </c>
      <c r="C68" s="65" t="s">
        <v>2368</v>
      </c>
      <c r="D68" s="65">
        <v>0</v>
      </c>
      <c r="E68" s="65">
        <v>0</v>
      </c>
      <c r="F68" s="65" t="s">
        <v>2369</v>
      </c>
      <c r="G68" s="65">
        <v>47</v>
      </c>
      <c r="H68" s="65">
        <v>3</v>
      </c>
    </row>
    <row r="69" spans="1:8" s="2" customFormat="1" ht="12.75">
      <c r="A69" s="66" t="s">
        <v>2370</v>
      </c>
      <c r="B69" s="65" t="s">
        <v>2371</v>
      </c>
      <c r="C69" s="65">
        <v>1962</v>
      </c>
      <c r="D69" s="65">
        <v>55</v>
      </c>
      <c r="E69" s="65">
        <v>61</v>
      </c>
      <c r="F69" s="65" t="s">
        <v>2372</v>
      </c>
      <c r="G69" s="65">
        <v>416</v>
      </c>
      <c r="H69" s="65">
        <v>1</v>
      </c>
    </row>
    <row r="70" spans="1:8" s="2" customFormat="1" ht="12.75">
      <c r="A70" s="66" t="s">
        <v>2373</v>
      </c>
      <c r="B70" s="65" t="s">
        <v>2374</v>
      </c>
      <c r="C70" s="65" t="s">
        <v>2375</v>
      </c>
      <c r="D70" s="65">
        <v>0</v>
      </c>
      <c r="E70" s="65">
        <v>0</v>
      </c>
      <c r="F70" s="65" t="s">
        <v>2376</v>
      </c>
      <c r="G70" s="65">
        <v>0</v>
      </c>
      <c r="H70" s="65">
        <v>2</v>
      </c>
    </row>
    <row r="71" spans="1:8" s="2" customFormat="1" ht="12.75">
      <c r="A71" s="66" t="s">
        <v>2377</v>
      </c>
      <c r="B71" s="65" t="s">
        <v>2378</v>
      </c>
      <c r="C71" s="65" t="s">
        <v>2379</v>
      </c>
      <c r="D71" s="65">
        <v>0</v>
      </c>
      <c r="E71" s="65">
        <v>0</v>
      </c>
      <c r="F71" s="65" t="s">
        <v>2380</v>
      </c>
      <c r="G71" s="65">
        <v>777</v>
      </c>
      <c r="H71" s="65">
        <v>2</v>
      </c>
    </row>
    <row r="72" spans="1:8" s="2" customFormat="1" ht="12.75">
      <c r="A72" s="66" t="s">
        <v>2381</v>
      </c>
      <c r="B72" s="65" t="s">
        <v>2382</v>
      </c>
      <c r="C72" s="65">
        <v>1966</v>
      </c>
      <c r="D72" s="65">
        <v>19</v>
      </c>
      <c r="E72" s="65">
        <v>47</v>
      </c>
      <c r="F72" s="65" t="s">
        <v>2383</v>
      </c>
      <c r="G72" s="65">
        <v>0</v>
      </c>
      <c r="H72" s="65">
        <v>1</v>
      </c>
    </row>
    <row r="73" spans="1:8" s="2" customFormat="1" ht="25.5">
      <c r="A73" s="66" t="s">
        <v>2384</v>
      </c>
      <c r="B73" s="65" t="s">
        <v>2385</v>
      </c>
      <c r="C73" s="65" t="s">
        <v>2386</v>
      </c>
      <c r="D73" s="65">
        <v>0</v>
      </c>
      <c r="E73" s="65">
        <v>0</v>
      </c>
      <c r="F73" s="65" t="s">
        <v>2387</v>
      </c>
      <c r="G73" s="65">
        <v>0</v>
      </c>
      <c r="H73" s="65">
        <v>2</v>
      </c>
    </row>
    <row r="74" spans="1:8" s="2" customFormat="1" ht="12.75">
      <c r="A74" s="66" t="s">
        <v>2388</v>
      </c>
      <c r="B74" s="65" t="s">
        <v>2389</v>
      </c>
      <c r="C74" s="65" t="s">
        <v>2390</v>
      </c>
      <c r="D74" s="65">
        <v>0</v>
      </c>
      <c r="E74" s="65">
        <v>0</v>
      </c>
      <c r="F74" s="65" t="s">
        <v>2391</v>
      </c>
      <c r="G74" s="65">
        <v>309</v>
      </c>
      <c r="H74" s="65">
        <v>4</v>
      </c>
    </row>
    <row r="75" spans="1:8" s="2" customFormat="1" ht="25.5">
      <c r="A75" s="66" t="s">
        <v>2392</v>
      </c>
      <c r="B75" s="65" t="s">
        <v>2393</v>
      </c>
      <c r="C75" s="65" t="s">
        <v>2394</v>
      </c>
      <c r="D75" s="65">
        <v>0</v>
      </c>
      <c r="E75" s="65">
        <v>0</v>
      </c>
      <c r="F75" s="65" t="s">
        <v>2395</v>
      </c>
      <c r="G75" s="65">
        <v>530</v>
      </c>
      <c r="H75" s="65">
        <v>3</v>
      </c>
    </row>
    <row r="76" spans="1:8" s="2" customFormat="1" ht="12.75">
      <c r="A76" s="66" t="s">
        <v>2396</v>
      </c>
      <c r="B76" s="65" t="s">
        <v>2397</v>
      </c>
      <c r="C76" s="65" t="s">
        <v>2398</v>
      </c>
      <c r="D76" s="65">
        <v>0</v>
      </c>
      <c r="E76" s="65">
        <v>0</v>
      </c>
      <c r="F76" s="65" t="s">
        <v>2399</v>
      </c>
      <c r="G76" s="65">
        <v>147</v>
      </c>
      <c r="H76" s="65">
        <v>2</v>
      </c>
    </row>
    <row r="77" spans="1:8" s="2" customFormat="1" ht="25.5">
      <c r="A77" s="66" t="s">
        <v>2400</v>
      </c>
      <c r="B77" s="65" t="s">
        <v>2401</v>
      </c>
      <c r="C77" s="65" t="s">
        <v>2402</v>
      </c>
      <c r="D77" s="65">
        <v>0</v>
      </c>
      <c r="E77" s="65">
        <v>0</v>
      </c>
      <c r="F77" s="65" t="s">
        <v>2403</v>
      </c>
      <c r="G77" s="65">
        <v>0</v>
      </c>
      <c r="H77" s="65">
        <v>3</v>
      </c>
    </row>
    <row r="78" spans="1:8" s="2" customFormat="1" ht="12.75">
      <c r="A78" s="66" t="s">
        <v>2404</v>
      </c>
      <c r="B78" s="65" t="s">
        <v>2405</v>
      </c>
      <c r="C78" s="65">
        <v>2000</v>
      </c>
      <c r="D78" s="65" t="s">
        <v>2406</v>
      </c>
      <c r="E78" s="65" t="s">
        <v>2407</v>
      </c>
      <c r="F78" s="65" t="s">
        <v>2408</v>
      </c>
      <c r="G78" s="65">
        <v>0</v>
      </c>
      <c r="H78" s="65">
        <v>0</v>
      </c>
    </row>
    <row r="79" spans="1:8" s="2" customFormat="1" ht="12.75">
      <c r="A79" s="66" t="s">
        <v>2409</v>
      </c>
      <c r="B79" s="65" t="s">
        <v>2410</v>
      </c>
      <c r="C79" s="65" t="s">
        <v>2411</v>
      </c>
      <c r="D79" s="65">
        <v>0</v>
      </c>
      <c r="E79" s="65">
        <v>0</v>
      </c>
      <c r="F79" s="65" t="s">
        <v>2412</v>
      </c>
      <c r="G79" s="65">
        <v>0</v>
      </c>
      <c r="H79" s="65">
        <v>3</v>
      </c>
    </row>
    <row r="80" spans="1:8" s="2" customFormat="1" ht="12.75">
      <c r="A80" s="66" t="s">
        <v>2413</v>
      </c>
      <c r="B80" s="65" t="s">
        <v>2414</v>
      </c>
      <c r="C80" s="65" t="s">
        <v>2415</v>
      </c>
      <c r="D80" s="65">
        <v>0</v>
      </c>
      <c r="E80" s="65">
        <v>0</v>
      </c>
      <c r="F80" s="65" t="s">
        <v>2416</v>
      </c>
      <c r="G80" s="65">
        <v>0</v>
      </c>
      <c r="H80" s="65">
        <v>4</v>
      </c>
    </row>
    <row r="81" spans="1:8" s="2" customFormat="1" ht="12.75">
      <c r="A81" s="66" t="s">
        <v>2417</v>
      </c>
      <c r="B81" s="65" t="s">
        <v>2418</v>
      </c>
      <c r="C81" s="65" t="s">
        <v>2419</v>
      </c>
      <c r="D81" s="65">
        <v>0</v>
      </c>
      <c r="E81" s="65">
        <v>0</v>
      </c>
      <c r="F81" s="65" t="s">
        <v>2420</v>
      </c>
      <c r="G81" s="65">
        <v>0</v>
      </c>
      <c r="H81" s="65">
        <v>2</v>
      </c>
    </row>
    <row r="82" spans="1:8" s="2" customFormat="1" ht="12.75">
      <c r="A82" s="66" t="s">
        <v>2421</v>
      </c>
      <c r="B82" s="65" t="s">
        <v>2422</v>
      </c>
      <c r="C82" s="65">
        <v>1995</v>
      </c>
      <c r="D82" s="65">
        <v>7</v>
      </c>
      <c r="E82" s="65">
        <v>63</v>
      </c>
      <c r="F82" s="65" t="s">
        <v>2423</v>
      </c>
      <c r="G82" s="65">
        <v>0</v>
      </c>
      <c r="H82" s="65">
        <v>2</v>
      </c>
    </row>
    <row r="83" spans="1:8" s="2" customFormat="1" ht="25.5">
      <c r="A83" s="66" t="s">
        <v>2424</v>
      </c>
      <c r="B83" s="65" t="s">
        <v>2425</v>
      </c>
      <c r="C83" s="65">
        <v>1998</v>
      </c>
      <c r="D83" s="65">
        <v>2</v>
      </c>
      <c r="E83" s="65">
        <v>42</v>
      </c>
      <c r="F83" s="65" t="s">
        <v>2426</v>
      </c>
      <c r="G83" s="65">
        <v>0</v>
      </c>
      <c r="H83" s="65">
        <v>3</v>
      </c>
    </row>
    <row r="84" spans="1:8" s="2" customFormat="1" ht="25.5">
      <c r="A84" s="66" t="s">
        <v>2427</v>
      </c>
      <c r="B84" s="65" t="s">
        <v>2428</v>
      </c>
      <c r="C84" s="65">
        <v>1973</v>
      </c>
      <c r="D84" s="65">
        <v>2</v>
      </c>
      <c r="E84" s="65">
        <v>46</v>
      </c>
      <c r="F84" s="65" t="s">
        <v>2429</v>
      </c>
      <c r="G84" s="65">
        <v>0</v>
      </c>
      <c r="H84" s="65">
        <v>2</v>
      </c>
    </row>
    <row r="85" spans="1:8" s="2" customFormat="1" ht="12.75">
      <c r="A85" s="66" t="s">
        <v>2430</v>
      </c>
      <c r="B85" s="65" t="s">
        <v>2431</v>
      </c>
      <c r="C85" s="65" t="s">
        <v>2432</v>
      </c>
      <c r="D85" s="65">
        <v>0</v>
      </c>
      <c r="E85" s="65">
        <v>0</v>
      </c>
      <c r="F85" s="65" t="s">
        <v>2433</v>
      </c>
      <c r="G85" s="65">
        <v>0</v>
      </c>
      <c r="H85" s="65">
        <v>2</v>
      </c>
    </row>
    <row r="86" spans="1:8" s="2" customFormat="1" ht="12.75">
      <c r="A86" s="66" t="s">
        <v>2434</v>
      </c>
      <c r="B86" s="65" t="s">
        <v>2435</v>
      </c>
      <c r="C86" s="65">
        <v>1988</v>
      </c>
      <c r="D86" s="65">
        <v>105</v>
      </c>
      <c r="E86" s="65">
        <v>59</v>
      </c>
      <c r="F86" s="65" t="s">
        <v>2436</v>
      </c>
      <c r="G86" s="65">
        <v>461</v>
      </c>
      <c r="H86" s="65">
        <v>2</v>
      </c>
    </row>
    <row r="87" spans="1:8" s="2" customFormat="1" ht="12.75">
      <c r="A87" s="66" t="s">
        <v>2437</v>
      </c>
      <c r="B87" s="65" t="s">
        <v>2438</v>
      </c>
      <c r="C87" s="65">
        <v>1962</v>
      </c>
      <c r="D87" s="65">
        <v>1</v>
      </c>
      <c r="E87" s="65">
        <v>22</v>
      </c>
      <c r="F87" s="65" t="s">
        <v>2439</v>
      </c>
      <c r="G87" s="65">
        <v>0</v>
      </c>
      <c r="H87" s="65">
        <v>1</v>
      </c>
    </row>
    <row r="88" spans="1:8" s="2" customFormat="1" ht="25.5">
      <c r="A88" s="66" t="s">
        <v>2440</v>
      </c>
      <c r="B88" s="65" t="s">
        <v>2441</v>
      </c>
      <c r="C88" s="65" t="s">
        <v>2442</v>
      </c>
      <c r="D88" s="65" t="s">
        <v>2443</v>
      </c>
      <c r="E88" s="65" t="s">
        <v>2444</v>
      </c>
      <c r="F88" s="65" t="s">
        <v>2445</v>
      </c>
      <c r="G88" s="65">
        <v>0</v>
      </c>
      <c r="H88" s="65">
        <v>3</v>
      </c>
    </row>
    <row r="89" spans="1:8" s="2" customFormat="1" ht="12.75">
      <c r="A89" s="66" t="s">
        <v>2446</v>
      </c>
      <c r="B89" s="65" t="s">
        <v>2447</v>
      </c>
      <c r="C89" s="65" t="s">
        <v>2448</v>
      </c>
      <c r="D89" s="65">
        <v>0</v>
      </c>
      <c r="E89" s="65">
        <v>0</v>
      </c>
      <c r="F89" s="65" t="s">
        <v>2449</v>
      </c>
      <c r="G89" s="65">
        <v>382</v>
      </c>
      <c r="H89" s="65">
        <v>0</v>
      </c>
    </row>
    <row r="90" spans="1:8" s="2" customFormat="1" ht="12.75">
      <c r="A90" s="66" t="s">
        <v>2450</v>
      </c>
      <c r="B90" s="65" t="s">
        <v>2451</v>
      </c>
      <c r="C90" s="65" t="s">
        <v>2452</v>
      </c>
      <c r="D90" s="65">
        <v>0</v>
      </c>
      <c r="E90" s="65">
        <v>0</v>
      </c>
      <c r="F90" s="65" t="s">
        <v>2453</v>
      </c>
      <c r="G90" s="65">
        <v>0</v>
      </c>
      <c r="H90" s="65">
        <v>2</v>
      </c>
    </row>
    <row r="91" spans="1:8" s="2" customFormat="1" ht="12.75">
      <c r="A91" s="66" t="s">
        <v>2454</v>
      </c>
      <c r="B91" s="65" t="s">
        <v>2455</v>
      </c>
      <c r="C91" s="65">
        <v>1995</v>
      </c>
      <c r="D91" s="65">
        <v>15</v>
      </c>
      <c r="E91" s="65">
        <v>68</v>
      </c>
      <c r="F91" s="65" t="s">
        <v>2456</v>
      </c>
      <c r="G91" s="65">
        <v>0</v>
      </c>
      <c r="H91" s="65">
        <v>1</v>
      </c>
    </row>
    <row r="92" spans="1:8" s="2" customFormat="1" ht="12.75">
      <c r="A92" s="66" t="s">
        <v>2457</v>
      </c>
      <c r="B92" s="65" t="s">
        <v>2458</v>
      </c>
      <c r="C92" s="65">
        <v>1966</v>
      </c>
      <c r="D92" s="65" t="s">
        <v>2459</v>
      </c>
      <c r="E92" s="65">
        <v>33</v>
      </c>
      <c r="F92" s="65" t="s">
        <v>2460</v>
      </c>
      <c r="G92" s="65">
        <v>0</v>
      </c>
      <c r="H92" s="65">
        <v>1</v>
      </c>
    </row>
    <row r="93" spans="1:8" s="2" customFormat="1" ht="25.5">
      <c r="A93" s="66" t="s">
        <v>2461</v>
      </c>
      <c r="B93" s="65" t="s">
        <v>2462</v>
      </c>
      <c r="C93" s="65">
        <v>1997</v>
      </c>
      <c r="D93" s="65">
        <v>1</v>
      </c>
      <c r="E93" s="65">
        <v>52</v>
      </c>
      <c r="F93" s="65" t="s">
        <v>2463</v>
      </c>
      <c r="G93" s="65">
        <v>0</v>
      </c>
      <c r="H93" s="65">
        <v>2</v>
      </c>
    </row>
    <row r="94" spans="1:8" s="2" customFormat="1" ht="12.75">
      <c r="A94" s="66" t="s">
        <v>2464</v>
      </c>
      <c r="B94" s="65" t="s">
        <v>2465</v>
      </c>
      <c r="C94" s="65" t="s">
        <v>2466</v>
      </c>
      <c r="D94" s="65">
        <v>0</v>
      </c>
      <c r="E94" s="65">
        <v>0</v>
      </c>
      <c r="F94" s="65" t="s">
        <v>2467</v>
      </c>
      <c r="G94" s="65" t="s">
        <v>2468</v>
      </c>
      <c r="H94" s="65" t="s">
        <v>2469</v>
      </c>
    </row>
    <row r="95" spans="1:8" s="2" customFormat="1" ht="12.75">
      <c r="A95" s="66" t="s">
        <v>2470</v>
      </c>
      <c r="B95" s="65" t="s">
        <v>2471</v>
      </c>
      <c r="C95" s="65" t="s">
        <v>2472</v>
      </c>
      <c r="D95" s="65">
        <v>0</v>
      </c>
      <c r="E95" s="65">
        <v>0</v>
      </c>
      <c r="F95" s="65" t="s">
        <v>2473</v>
      </c>
      <c r="G95" s="65">
        <v>0</v>
      </c>
      <c r="H95" s="65">
        <v>2</v>
      </c>
    </row>
    <row r="96" spans="1:8" s="2" customFormat="1" ht="25.5">
      <c r="A96" s="66" t="s">
        <v>2474</v>
      </c>
      <c r="B96" s="65" t="s">
        <v>2475</v>
      </c>
      <c r="C96" s="65" t="s">
        <v>2476</v>
      </c>
      <c r="D96" s="65">
        <v>0</v>
      </c>
      <c r="E96" s="65">
        <v>0</v>
      </c>
      <c r="F96" s="65" t="s">
        <v>2477</v>
      </c>
      <c r="G96" s="65">
        <v>530</v>
      </c>
      <c r="H96" s="65">
        <v>3</v>
      </c>
    </row>
    <row r="97" spans="1:8" s="2" customFormat="1" ht="25.5">
      <c r="A97" s="66" t="s">
        <v>2478</v>
      </c>
      <c r="B97" s="65" t="s">
        <v>2479</v>
      </c>
      <c r="C97" s="65" t="s">
        <v>2480</v>
      </c>
      <c r="D97" s="65">
        <v>0</v>
      </c>
      <c r="E97" s="65">
        <v>0</v>
      </c>
      <c r="F97" s="65" t="s">
        <v>2481</v>
      </c>
      <c r="G97" s="65">
        <v>818</v>
      </c>
      <c r="H97" s="65">
        <v>4</v>
      </c>
    </row>
    <row r="98" spans="1:8" s="2" customFormat="1" ht="25.5">
      <c r="A98" s="66" t="s">
        <v>2482</v>
      </c>
      <c r="B98" s="65" t="s">
        <v>2483</v>
      </c>
      <c r="C98" s="65">
        <v>1994</v>
      </c>
      <c r="D98" s="65">
        <v>50</v>
      </c>
      <c r="E98" s="65">
        <v>45</v>
      </c>
      <c r="F98" s="65" t="s">
        <v>2484</v>
      </c>
      <c r="G98" s="65">
        <v>0</v>
      </c>
      <c r="H98" s="65">
        <v>4</v>
      </c>
    </row>
    <row r="99" spans="1:8" s="2" customFormat="1" ht="12.75">
      <c r="A99" s="66" t="s">
        <v>2485</v>
      </c>
      <c r="B99" s="65" t="s">
        <v>2486</v>
      </c>
      <c r="C99" s="65">
        <v>1962</v>
      </c>
      <c r="D99" s="65">
        <v>1</v>
      </c>
      <c r="E99" s="65">
        <v>22</v>
      </c>
      <c r="F99" s="65" t="s">
        <v>2487</v>
      </c>
      <c r="G99" s="65">
        <v>0</v>
      </c>
      <c r="H99" s="65">
        <v>1</v>
      </c>
    </row>
    <row r="100" spans="1:8" s="2" customFormat="1" ht="12.75">
      <c r="A100" s="66" t="s">
        <v>2488</v>
      </c>
      <c r="B100" s="65" t="s">
        <v>2489</v>
      </c>
      <c r="C100" s="65">
        <v>1998</v>
      </c>
      <c r="D100" s="65">
        <v>0.2</v>
      </c>
      <c r="E100" s="65">
        <v>55</v>
      </c>
      <c r="F100" s="65" t="s">
        <v>2490</v>
      </c>
      <c r="G100" s="65">
        <v>0</v>
      </c>
      <c r="H100" s="65">
        <v>4</v>
      </c>
    </row>
    <row r="101" spans="1:8" s="2" customFormat="1" ht="12.75">
      <c r="A101" s="66" t="s">
        <v>2491</v>
      </c>
      <c r="B101" s="65" t="s">
        <v>2492</v>
      </c>
      <c r="C101" s="65" t="s">
        <v>2493</v>
      </c>
      <c r="D101" s="65">
        <v>0</v>
      </c>
      <c r="E101" s="65">
        <v>0</v>
      </c>
      <c r="F101" s="65" t="s">
        <v>2494</v>
      </c>
      <c r="G101" s="65">
        <v>945</v>
      </c>
      <c r="H101" s="65">
        <v>2</v>
      </c>
    </row>
    <row r="102" spans="1:8" s="2" customFormat="1" ht="12.75">
      <c r="A102" s="66" t="s">
        <v>2495</v>
      </c>
      <c r="B102" s="65" t="s">
        <v>2496</v>
      </c>
      <c r="C102" s="65" t="s">
        <v>2497</v>
      </c>
      <c r="D102" s="65">
        <v>0</v>
      </c>
      <c r="E102" s="65">
        <v>0</v>
      </c>
      <c r="F102" s="65" t="s">
        <v>2498</v>
      </c>
      <c r="G102" s="65">
        <v>0</v>
      </c>
      <c r="H102" s="65">
        <v>0</v>
      </c>
    </row>
    <row r="103" spans="1:8" s="2" customFormat="1" ht="12.75">
      <c r="A103" s="66" t="s">
        <v>2499</v>
      </c>
      <c r="B103" s="65" t="s">
        <v>2500</v>
      </c>
      <c r="C103" s="65">
        <v>1992</v>
      </c>
      <c r="D103" s="65">
        <v>1</v>
      </c>
      <c r="E103" s="65">
        <v>42</v>
      </c>
      <c r="F103" s="65" t="s">
        <v>2501</v>
      </c>
      <c r="G103" s="65">
        <v>0.2</v>
      </c>
      <c r="H103" s="65">
        <v>1</v>
      </c>
    </row>
    <row r="104" spans="1:8" s="2" customFormat="1" ht="12.75">
      <c r="A104" s="66" t="s">
        <v>2502</v>
      </c>
      <c r="B104" s="65" t="s">
        <v>2503</v>
      </c>
      <c r="C104" s="65" t="s">
        <v>2504</v>
      </c>
      <c r="D104" s="65">
        <v>0</v>
      </c>
      <c r="E104" s="65">
        <v>0</v>
      </c>
      <c r="F104" s="65" t="s">
        <v>2505</v>
      </c>
      <c r="G104" s="65">
        <v>302</v>
      </c>
      <c r="H104" s="65">
        <v>4</v>
      </c>
    </row>
    <row r="105" spans="1:8" s="2" customFormat="1" ht="38.25">
      <c r="A105" s="66" t="s">
        <v>2506</v>
      </c>
      <c r="B105" s="65" t="s">
        <v>2507</v>
      </c>
      <c r="C105" s="65" t="s">
        <v>2508</v>
      </c>
      <c r="D105" s="65">
        <v>0</v>
      </c>
      <c r="E105" s="65">
        <v>0</v>
      </c>
      <c r="F105" s="65" t="s">
        <v>2509</v>
      </c>
      <c r="G105" s="65">
        <v>0</v>
      </c>
      <c r="H105" s="65">
        <v>2</v>
      </c>
    </row>
    <row r="106" spans="1:8" s="2" customFormat="1" ht="12.75">
      <c r="A106" s="66" t="s">
        <v>2510</v>
      </c>
      <c r="B106" s="65" t="s">
        <v>2511</v>
      </c>
      <c r="C106" s="65">
        <v>1995</v>
      </c>
      <c r="D106" s="65" t="s">
        <v>2512</v>
      </c>
      <c r="E106" s="65" t="s">
        <v>2513</v>
      </c>
      <c r="F106" s="65" t="s">
        <v>2514</v>
      </c>
      <c r="G106" s="65" t="s">
        <v>2515</v>
      </c>
      <c r="H106" s="65">
        <v>2</v>
      </c>
    </row>
    <row r="107" spans="1:8" s="2" customFormat="1" ht="12.75">
      <c r="A107" s="66" t="s">
        <v>2516</v>
      </c>
      <c r="B107" s="65" t="s">
        <v>2517</v>
      </c>
      <c r="C107" s="65">
        <v>1983</v>
      </c>
      <c r="D107" s="65">
        <v>92</v>
      </c>
      <c r="E107" s="65">
        <v>54</v>
      </c>
      <c r="F107" s="65" t="s">
        <v>2518</v>
      </c>
      <c r="G107" s="65">
        <v>185</v>
      </c>
      <c r="H107" s="65">
        <v>0</v>
      </c>
    </row>
    <row r="108" spans="1:8" s="2" customFormat="1" ht="25.5">
      <c r="A108" s="66" t="s">
        <v>2519</v>
      </c>
      <c r="B108" s="65" t="s">
        <v>2520</v>
      </c>
      <c r="C108" s="65" t="s">
        <v>2521</v>
      </c>
      <c r="D108" s="65">
        <v>0</v>
      </c>
      <c r="E108" s="65">
        <v>0</v>
      </c>
      <c r="F108" s="65" t="s">
        <v>2522</v>
      </c>
      <c r="G108" s="65">
        <v>22</v>
      </c>
      <c r="H108" s="65">
        <v>1</v>
      </c>
    </row>
    <row r="109" spans="1:8" s="2" customFormat="1" ht="12.75">
      <c r="A109" s="66" t="s">
        <v>2523</v>
      </c>
      <c r="B109" s="65" t="s">
        <v>2524</v>
      </c>
      <c r="C109" s="65" t="s">
        <v>2525</v>
      </c>
      <c r="D109" s="65">
        <v>0</v>
      </c>
      <c r="E109" s="65">
        <v>0</v>
      </c>
      <c r="F109" s="65" t="s">
        <v>2526</v>
      </c>
      <c r="G109" s="65">
        <v>543</v>
      </c>
      <c r="H109" s="65">
        <v>2</v>
      </c>
    </row>
    <row r="110" spans="1:8" s="2" customFormat="1" ht="12.75">
      <c r="A110" s="66" t="s">
        <v>2527</v>
      </c>
      <c r="B110" s="65" t="s">
        <v>2528</v>
      </c>
      <c r="C110" s="65">
        <v>1978</v>
      </c>
      <c r="D110" s="65">
        <v>496</v>
      </c>
      <c r="E110" s="65">
        <v>61</v>
      </c>
      <c r="F110" s="65" t="s">
        <v>2529</v>
      </c>
      <c r="G110" s="65">
        <v>24</v>
      </c>
      <c r="H110" s="65">
        <v>1</v>
      </c>
    </row>
    <row r="111" spans="1:8" s="2" customFormat="1" ht="25.5">
      <c r="A111" s="66" t="s">
        <v>2530</v>
      </c>
      <c r="B111" s="65" t="s">
        <v>2531</v>
      </c>
      <c r="C111" s="65" t="s">
        <v>2532</v>
      </c>
      <c r="D111" s="65">
        <v>0</v>
      </c>
      <c r="E111" s="65">
        <v>0</v>
      </c>
      <c r="F111" s="65" t="s">
        <v>2533</v>
      </c>
      <c r="G111" s="65">
        <v>481</v>
      </c>
      <c r="H111" s="65">
        <v>1</v>
      </c>
    </row>
    <row r="112" spans="1:8" s="2" customFormat="1" ht="12.75">
      <c r="A112" s="66" t="s">
        <v>2534</v>
      </c>
      <c r="B112" s="65" t="s">
        <v>2535</v>
      </c>
      <c r="C112" s="65">
        <v>2000</v>
      </c>
      <c r="D112" s="65">
        <v>1</v>
      </c>
      <c r="E112" s="65">
        <v>59</v>
      </c>
      <c r="F112" s="65" t="s">
        <v>2536</v>
      </c>
      <c r="G112" s="65">
        <v>0</v>
      </c>
      <c r="H112" s="65">
        <v>0</v>
      </c>
    </row>
    <row r="113" spans="1:8" s="2" customFormat="1" ht="38.25">
      <c r="A113" s="66" t="s">
        <v>2537</v>
      </c>
      <c r="B113" s="65" t="s">
        <v>2538</v>
      </c>
      <c r="C113" s="65" t="s">
        <v>2539</v>
      </c>
      <c r="D113" s="65">
        <v>0</v>
      </c>
      <c r="E113" s="65">
        <v>0</v>
      </c>
      <c r="F113" s="65" t="s">
        <v>2540</v>
      </c>
      <c r="G113" s="65">
        <v>0</v>
      </c>
      <c r="H113" s="65">
        <v>2</v>
      </c>
    </row>
    <row r="114" spans="1:8" s="2" customFormat="1" ht="12.75">
      <c r="A114" s="66" t="s">
        <v>2541</v>
      </c>
      <c r="B114" s="65" t="s">
        <v>2542</v>
      </c>
      <c r="C114" s="65">
        <v>1990</v>
      </c>
      <c r="D114" s="65">
        <v>0.4</v>
      </c>
      <c r="E114" s="65">
        <v>57</v>
      </c>
      <c r="F114" s="65" t="s">
        <v>2543</v>
      </c>
      <c r="G114" s="65">
        <v>0</v>
      </c>
      <c r="H114" s="65">
        <v>1</v>
      </c>
    </row>
    <row r="115" spans="1:8" s="2" customFormat="1" ht="25.5">
      <c r="A115" s="66" t="s">
        <v>2544</v>
      </c>
      <c r="B115" s="65" t="s">
        <v>2545</v>
      </c>
      <c r="C115" s="65">
        <v>1985</v>
      </c>
      <c r="D115" s="65">
        <v>0.3</v>
      </c>
      <c r="E115" s="65">
        <v>42</v>
      </c>
      <c r="F115" s="65" t="s">
        <v>2546</v>
      </c>
      <c r="G115" s="65" t="s">
        <v>2547</v>
      </c>
      <c r="H115" s="65">
        <v>2</v>
      </c>
    </row>
    <row r="116" spans="1:8" s="2" customFormat="1" ht="12.75">
      <c r="A116" s="66" t="s">
        <v>2548</v>
      </c>
      <c r="B116" s="65" t="s">
        <v>2549</v>
      </c>
      <c r="C116" s="65">
        <v>1962</v>
      </c>
      <c r="D116" s="65">
        <v>2</v>
      </c>
      <c r="E116" s="65">
        <v>22</v>
      </c>
      <c r="F116" s="65" t="s">
        <v>2550</v>
      </c>
      <c r="G116" s="65">
        <v>0</v>
      </c>
      <c r="H116" s="65">
        <v>1</v>
      </c>
    </row>
    <row r="117" spans="1:8" s="2" customFormat="1" ht="51">
      <c r="A117" s="66" t="s">
        <v>2551</v>
      </c>
      <c r="B117" s="65" t="s">
        <v>2552</v>
      </c>
      <c r="C117" s="65">
        <v>2002</v>
      </c>
      <c r="D117" s="65">
        <v>0.1</v>
      </c>
      <c r="E117" s="65">
        <v>33</v>
      </c>
      <c r="F117" s="65" t="s">
        <v>2553</v>
      </c>
      <c r="G117" s="65">
        <v>0</v>
      </c>
      <c r="H117" s="65">
        <v>2</v>
      </c>
    </row>
    <row r="118" spans="1:8" s="2" customFormat="1" ht="25.5">
      <c r="A118" s="66" t="s">
        <v>2554</v>
      </c>
      <c r="B118" s="65" t="s">
        <v>2555</v>
      </c>
      <c r="C118" s="65" t="s">
        <v>2556</v>
      </c>
      <c r="D118" s="65">
        <v>0</v>
      </c>
      <c r="E118" s="65">
        <v>0</v>
      </c>
      <c r="F118" s="65" t="s">
        <v>2557</v>
      </c>
      <c r="G118" s="65">
        <v>0</v>
      </c>
      <c r="H118" s="65">
        <v>2</v>
      </c>
    </row>
    <row r="119" spans="1:8" s="2" customFormat="1" ht="25.5">
      <c r="A119" s="66" t="s">
        <v>2558</v>
      </c>
      <c r="B119" s="65" t="s">
        <v>2559</v>
      </c>
      <c r="C119" s="65" t="s">
        <v>2560</v>
      </c>
      <c r="D119" s="65">
        <v>0</v>
      </c>
      <c r="E119" s="65">
        <v>0</v>
      </c>
      <c r="F119" s="65" t="s">
        <v>2561</v>
      </c>
      <c r="G119" s="65">
        <v>512</v>
      </c>
      <c r="H119" s="65">
        <v>3</v>
      </c>
    </row>
    <row r="120" spans="1:8" s="2" customFormat="1" ht="25.5">
      <c r="A120" s="66" t="s">
        <v>2562</v>
      </c>
      <c r="B120" s="65" t="s">
        <v>2563</v>
      </c>
      <c r="C120" s="65">
        <v>1997</v>
      </c>
      <c r="D120" s="65">
        <v>2</v>
      </c>
      <c r="E120" s="65">
        <v>48</v>
      </c>
      <c r="F120" s="65" t="s">
        <v>2564</v>
      </c>
      <c r="G120" s="65">
        <v>0</v>
      </c>
      <c r="H120" s="65">
        <v>2</v>
      </c>
    </row>
    <row r="121" spans="1:8" s="2" customFormat="1" ht="12.75">
      <c r="A121" s="66" t="s">
        <v>2565</v>
      </c>
      <c r="B121" s="65" t="s">
        <v>2566</v>
      </c>
      <c r="C121" s="65">
        <v>1994</v>
      </c>
      <c r="D121" s="65">
        <v>14</v>
      </c>
      <c r="E121" s="65">
        <v>60</v>
      </c>
      <c r="F121" s="65" t="s">
        <v>2567</v>
      </c>
      <c r="G121" s="65">
        <v>0</v>
      </c>
      <c r="H121" s="65">
        <v>3</v>
      </c>
    </row>
    <row r="122" spans="1:8" s="2" customFormat="1" ht="25.5">
      <c r="A122" s="66" t="s">
        <v>2568</v>
      </c>
      <c r="B122" s="65" t="s">
        <v>2569</v>
      </c>
      <c r="C122" s="65" t="s">
        <v>2570</v>
      </c>
      <c r="D122" s="65">
        <v>0</v>
      </c>
      <c r="E122" s="65">
        <v>0</v>
      </c>
      <c r="F122" s="65" t="s">
        <v>2571</v>
      </c>
      <c r="G122" s="65">
        <v>469</v>
      </c>
      <c r="H122" s="65">
        <v>3</v>
      </c>
    </row>
    <row r="123" spans="1:8" s="2" customFormat="1" ht="12.75">
      <c r="A123" s="66" t="s">
        <v>2572</v>
      </c>
      <c r="B123" s="65" t="s">
        <v>2573</v>
      </c>
      <c r="C123" s="65">
        <v>1962</v>
      </c>
      <c r="D123" s="65">
        <v>305</v>
      </c>
      <c r="E123" s="65">
        <v>64</v>
      </c>
      <c r="F123" s="65" t="s">
        <v>2574</v>
      </c>
      <c r="G123" s="65">
        <v>48</v>
      </c>
      <c r="H123" s="65">
        <v>2</v>
      </c>
    </row>
    <row r="124" spans="1:8" s="2" customFormat="1" ht="12.75">
      <c r="A124" s="66" t="s">
        <v>2575</v>
      </c>
      <c r="B124" s="65" t="s">
        <v>2576</v>
      </c>
      <c r="C124" s="65" t="s">
        <v>2577</v>
      </c>
      <c r="D124" s="65">
        <v>0</v>
      </c>
      <c r="E124" s="65">
        <v>0</v>
      </c>
      <c r="F124" s="65" t="s">
        <v>2578</v>
      </c>
      <c r="G124" s="65">
        <v>9</v>
      </c>
      <c r="H124" s="65">
        <v>2</v>
      </c>
    </row>
    <row r="125" spans="1:8" s="2" customFormat="1" ht="12.75">
      <c r="A125" s="66" t="s">
        <v>2579</v>
      </c>
      <c r="B125" s="65" t="s">
        <v>2580</v>
      </c>
      <c r="C125" s="65" t="s">
        <v>2581</v>
      </c>
      <c r="D125" s="65">
        <v>0</v>
      </c>
      <c r="E125" s="65">
        <v>0</v>
      </c>
      <c r="F125" s="65" t="s">
        <v>2582</v>
      </c>
      <c r="G125" s="65">
        <v>489</v>
      </c>
      <c r="H125" s="65">
        <v>1</v>
      </c>
    </row>
    <row r="126" spans="1:8" s="2" customFormat="1" ht="25.5">
      <c r="A126" s="66" t="s">
        <v>2583</v>
      </c>
      <c r="B126" s="65" t="s">
        <v>2584</v>
      </c>
      <c r="C126" s="65" t="s">
        <v>2585</v>
      </c>
      <c r="D126" s="65">
        <v>0</v>
      </c>
      <c r="E126" s="65">
        <v>0</v>
      </c>
      <c r="F126" s="65" t="s">
        <v>2586</v>
      </c>
      <c r="G126" s="65">
        <v>178</v>
      </c>
      <c r="H126" s="65">
        <v>1</v>
      </c>
    </row>
    <row r="127" spans="1:8" s="2" customFormat="1" ht="38.25">
      <c r="A127" s="66" t="s">
        <v>2587</v>
      </c>
      <c r="B127" s="65" t="s">
        <v>2588</v>
      </c>
      <c r="C127" s="65" t="s">
        <v>2589</v>
      </c>
      <c r="D127" s="65">
        <v>0</v>
      </c>
      <c r="E127" s="65">
        <v>0</v>
      </c>
      <c r="F127" s="65" t="s">
        <v>2590</v>
      </c>
      <c r="G127" s="65">
        <v>0</v>
      </c>
      <c r="H127" s="65">
        <v>3</v>
      </c>
    </row>
    <row r="128" spans="1:8" s="2" customFormat="1" ht="25.5">
      <c r="A128" s="66" t="s">
        <v>2591</v>
      </c>
      <c r="B128" s="65" t="s">
        <v>2592</v>
      </c>
      <c r="C128" s="65">
        <v>1992</v>
      </c>
      <c r="D128" s="65">
        <v>27</v>
      </c>
      <c r="E128" s="65">
        <v>70</v>
      </c>
      <c r="F128" s="65" t="s">
        <v>2593</v>
      </c>
      <c r="G128" s="65" t="s">
        <v>2594</v>
      </c>
      <c r="H128" s="65">
        <v>1</v>
      </c>
    </row>
    <row r="129" spans="1:8" s="2" customFormat="1" ht="12.75">
      <c r="A129" s="66" t="s">
        <v>2595</v>
      </c>
      <c r="B129" s="65" t="s">
        <v>2596</v>
      </c>
      <c r="C129" s="65" t="s">
        <v>2597</v>
      </c>
      <c r="D129" s="65">
        <v>0</v>
      </c>
      <c r="E129" s="65">
        <v>0</v>
      </c>
      <c r="F129" s="65" t="s">
        <v>2598</v>
      </c>
      <c r="G129" s="65">
        <v>0</v>
      </c>
      <c r="H129" s="65">
        <v>2</v>
      </c>
    </row>
    <row r="130" spans="1:8" s="2" customFormat="1" ht="12.75">
      <c r="A130" s="66" t="s">
        <v>2599</v>
      </c>
      <c r="B130" s="65" t="s">
        <v>2600</v>
      </c>
      <c r="C130" s="65" t="s">
        <v>2601</v>
      </c>
      <c r="D130" s="65">
        <v>0</v>
      </c>
      <c r="E130" s="65">
        <v>0</v>
      </c>
      <c r="F130" s="65" t="s">
        <v>2602</v>
      </c>
      <c r="G130" s="65">
        <v>98</v>
      </c>
      <c r="H130" s="65">
        <v>3</v>
      </c>
    </row>
    <row r="131" spans="1:8" s="2" customFormat="1" ht="12.75">
      <c r="A131" s="66" t="s">
        <v>2603</v>
      </c>
      <c r="B131" s="65" t="s">
        <v>2604</v>
      </c>
      <c r="C131" s="65">
        <v>1962</v>
      </c>
      <c r="D131" s="65">
        <v>1</v>
      </c>
      <c r="E131" s="65">
        <v>22</v>
      </c>
      <c r="F131" s="65" t="s">
        <v>2605</v>
      </c>
      <c r="G131" s="65">
        <v>0</v>
      </c>
      <c r="H131" s="65">
        <v>2</v>
      </c>
    </row>
    <row r="132" spans="1:8" s="2" customFormat="1" ht="12.75">
      <c r="A132" s="66" t="s">
        <v>2606</v>
      </c>
      <c r="B132" s="65" t="s">
        <v>2607</v>
      </c>
      <c r="C132" s="65">
        <v>1958</v>
      </c>
      <c r="D132" s="65">
        <v>4</v>
      </c>
      <c r="E132" s="65">
        <v>48</v>
      </c>
      <c r="F132" s="65" t="s">
        <v>2608</v>
      </c>
      <c r="G132" s="65">
        <v>0</v>
      </c>
      <c r="H132" s="65">
        <v>0</v>
      </c>
    </row>
    <row r="133" spans="1:8" s="2" customFormat="1" ht="12.75">
      <c r="A133" s="66" t="s">
        <v>2609</v>
      </c>
      <c r="B133" s="65" t="s">
        <v>2610</v>
      </c>
      <c r="C133" s="65">
        <v>1951</v>
      </c>
      <c r="D133" s="65">
        <v>7</v>
      </c>
      <c r="E133" s="65">
        <v>44</v>
      </c>
      <c r="F133" s="65" t="s">
        <v>2611</v>
      </c>
      <c r="G133" s="65">
        <v>204</v>
      </c>
      <c r="H133" s="65">
        <v>2</v>
      </c>
    </row>
    <row r="134" spans="1:8" s="2" customFormat="1" ht="12.75">
      <c r="A134" s="66" t="s">
        <v>2612</v>
      </c>
      <c r="B134" s="65" t="s">
        <v>2613</v>
      </c>
      <c r="C134" s="65" t="s">
        <v>2614</v>
      </c>
      <c r="D134" s="65">
        <v>0</v>
      </c>
      <c r="E134" s="65">
        <v>0</v>
      </c>
      <c r="F134" s="65" t="s">
        <v>2615</v>
      </c>
      <c r="G134" s="65">
        <v>0</v>
      </c>
      <c r="H134" s="65">
        <v>2</v>
      </c>
    </row>
    <row r="135" spans="1:8" s="2" customFormat="1" ht="12.75">
      <c r="A135" s="66" t="s">
        <v>2616</v>
      </c>
      <c r="B135" s="65" t="s">
        <v>2617</v>
      </c>
      <c r="C135" s="65" t="s">
        <v>2618</v>
      </c>
      <c r="D135" s="65">
        <v>0</v>
      </c>
      <c r="E135" s="65">
        <v>0</v>
      </c>
      <c r="F135" s="65" t="s">
        <v>2619</v>
      </c>
      <c r="G135" s="65">
        <v>0</v>
      </c>
      <c r="H135" s="65">
        <v>2</v>
      </c>
    </row>
    <row r="136" spans="1:8" s="2" customFormat="1" ht="38.25">
      <c r="A136" s="66" t="s">
        <v>2620</v>
      </c>
      <c r="B136" s="65" t="s">
        <v>2621</v>
      </c>
      <c r="C136" s="65">
        <v>1982</v>
      </c>
      <c r="D136" s="65">
        <v>12</v>
      </c>
      <c r="E136" s="65">
        <v>44</v>
      </c>
      <c r="F136" s="65" t="s">
        <v>2622</v>
      </c>
      <c r="G136" s="65">
        <v>0</v>
      </c>
      <c r="H136" s="65">
        <v>2</v>
      </c>
    </row>
    <row r="137" spans="1:8" s="2" customFormat="1" ht="25.5">
      <c r="A137" s="66" t="s">
        <v>2623</v>
      </c>
      <c r="B137" s="65" t="s">
        <v>2624</v>
      </c>
      <c r="C137" s="65" t="s">
        <v>2625</v>
      </c>
      <c r="D137" s="65">
        <v>0</v>
      </c>
      <c r="E137" s="65">
        <v>0</v>
      </c>
      <c r="F137" s="65" t="s">
        <v>2626</v>
      </c>
      <c r="G137" s="65">
        <v>652</v>
      </c>
      <c r="H137" s="65">
        <v>4</v>
      </c>
    </row>
    <row r="138" spans="1:8" s="2" customFormat="1" ht="25.5">
      <c r="A138" s="66" t="s">
        <v>2627</v>
      </c>
      <c r="B138" s="65" t="s">
        <v>2628</v>
      </c>
      <c r="C138" s="65" t="s">
        <v>2629</v>
      </c>
      <c r="D138" s="65">
        <v>0</v>
      </c>
      <c r="E138" s="65">
        <v>0</v>
      </c>
      <c r="F138" s="65" t="s">
        <v>2630</v>
      </c>
      <c r="G138" s="65">
        <v>810</v>
      </c>
      <c r="H138" s="65">
        <v>1</v>
      </c>
    </row>
    <row r="139" spans="1:8" s="2" customFormat="1" ht="12.75">
      <c r="A139" s="66" t="s">
        <v>2631</v>
      </c>
      <c r="B139" s="65" t="s">
        <v>2632</v>
      </c>
      <c r="C139" s="65">
        <v>1982</v>
      </c>
      <c r="D139" s="65">
        <v>49</v>
      </c>
      <c r="E139" s="65">
        <v>57</v>
      </c>
      <c r="F139" s="65" t="s">
        <v>2633</v>
      </c>
      <c r="G139" s="65">
        <v>479</v>
      </c>
      <c r="H139" s="65">
        <v>3</v>
      </c>
    </row>
    <row r="140" spans="1:8" s="2" customFormat="1" ht="25.5">
      <c r="A140" s="66" t="s">
        <v>2634</v>
      </c>
      <c r="B140" s="65" t="s">
        <v>2635</v>
      </c>
      <c r="C140" s="65" t="s">
        <v>2636</v>
      </c>
      <c r="D140" s="65">
        <v>0</v>
      </c>
      <c r="E140" s="65">
        <v>0</v>
      </c>
      <c r="F140" s="65" t="s">
        <v>2637</v>
      </c>
      <c r="G140" s="65">
        <v>0</v>
      </c>
      <c r="H140" s="65">
        <v>2</v>
      </c>
    </row>
    <row r="141" spans="1:8" s="2" customFormat="1" ht="25.5">
      <c r="A141" s="66" t="s">
        <v>2638</v>
      </c>
      <c r="B141" s="65" t="s">
        <v>2639</v>
      </c>
      <c r="C141" s="65">
        <v>1975</v>
      </c>
      <c r="D141" s="65">
        <v>97</v>
      </c>
      <c r="E141" s="65">
        <v>46</v>
      </c>
      <c r="F141" s="65" t="s">
        <v>2640</v>
      </c>
      <c r="G141" s="65">
        <v>0</v>
      </c>
      <c r="H141" s="65">
        <v>2</v>
      </c>
    </row>
    <row r="142" spans="1:8" s="2" customFormat="1" ht="12.75">
      <c r="A142" s="66" t="s">
        <v>2641</v>
      </c>
      <c r="B142" s="65" t="s">
        <v>2642</v>
      </c>
      <c r="C142" s="65">
        <v>1999</v>
      </c>
      <c r="D142" s="65">
        <v>2</v>
      </c>
      <c r="E142" s="65">
        <v>67</v>
      </c>
      <c r="F142" s="65" t="s">
        <v>2643</v>
      </c>
      <c r="G142" s="65">
        <v>0</v>
      </c>
      <c r="H142" s="65">
        <v>0</v>
      </c>
    </row>
    <row r="143" spans="1:8" s="2" customFormat="1" ht="25.5">
      <c r="A143" s="66" t="s">
        <v>2644</v>
      </c>
      <c r="B143" s="65" t="s">
        <v>2645</v>
      </c>
      <c r="C143" s="65">
        <v>1975</v>
      </c>
      <c r="D143" s="65">
        <v>7</v>
      </c>
      <c r="E143" s="65">
        <v>38</v>
      </c>
      <c r="F143" s="65" t="s">
        <v>2646</v>
      </c>
      <c r="G143" s="65">
        <v>0</v>
      </c>
      <c r="H143" s="65">
        <v>0</v>
      </c>
    </row>
    <row r="144" spans="1:8" s="2" customFormat="1" ht="12.75">
      <c r="A144" s="66" t="s">
        <v>2647</v>
      </c>
      <c r="B144" s="65" t="s">
        <v>2648</v>
      </c>
      <c r="C144" s="65" t="s">
        <v>2649</v>
      </c>
      <c r="D144" s="65">
        <v>0</v>
      </c>
      <c r="E144" s="65">
        <v>0</v>
      </c>
      <c r="F144" s="65" t="s">
        <v>2650</v>
      </c>
      <c r="G144" s="65">
        <v>0</v>
      </c>
      <c r="H144" s="65">
        <v>1</v>
      </c>
    </row>
    <row r="145" spans="1:8" s="2" customFormat="1" ht="25.5">
      <c r="A145" s="66" t="s">
        <v>2651</v>
      </c>
      <c r="B145" s="65" t="s">
        <v>2652</v>
      </c>
      <c r="C145" s="65" t="s">
        <v>2653</v>
      </c>
      <c r="D145" s="65">
        <v>0</v>
      </c>
      <c r="E145" s="65">
        <v>0</v>
      </c>
      <c r="F145" s="65" t="s">
        <v>2654</v>
      </c>
      <c r="G145" s="65">
        <v>0</v>
      </c>
      <c r="H145" s="65">
        <v>4</v>
      </c>
    </row>
  </sheetData>
  <mergeCells count="8">
    <mergeCell ref="A1:H1"/>
    <mergeCell ref="B3:B5"/>
    <mergeCell ref="C3:C5"/>
    <mergeCell ref="D3:D5"/>
    <mergeCell ref="E3:E5"/>
    <mergeCell ref="F3:F5"/>
    <mergeCell ref="G3:G5"/>
    <mergeCell ref="H3:H5"/>
  </mergeCells>
  <printOptions/>
  <pageMargins left="0.7875" right="0.7875" top="0.7875" bottom="0.7875" header="0.5" footer="0.5"/>
  <pageSetup fitToHeight="0" horizontalDpi="300" verticalDpi="300" orientation="portrait" paperSize="9" r:id="rId1"/>
</worksheet>
</file>

<file path=xl/worksheets/sheet53.xml><?xml version="1.0" encoding="utf-8"?>
<worksheet xmlns="http://schemas.openxmlformats.org/spreadsheetml/2006/main" xmlns:r="http://schemas.openxmlformats.org/officeDocument/2006/relationships">
  <dimension ref="A1:E146"/>
  <sheetViews>
    <sheetView workbookViewId="0" topLeftCell="A1">
      <selection activeCell="B4" sqref="B4"/>
    </sheetView>
  </sheetViews>
  <sheetFormatPr defaultColWidth="9.00390625" defaultRowHeight="12.75"/>
  <cols>
    <col min="1" max="16384" width="9.00390625" style="1" customWidth="1"/>
  </cols>
  <sheetData>
    <row r="1" s="2" customFormat="1" ht="12.75">
      <c r="A1" s="2" t="s">
        <v>2655</v>
      </c>
    </row>
    <row r="2" s="2" customFormat="1" ht="12.75"/>
    <row r="3" s="2" customFormat="1" ht="12.75"/>
    <row r="4" spans="1:5" s="2" customFormat="1" ht="12.75">
      <c r="A4" s="25" t="s">
        <v>2656</v>
      </c>
      <c r="B4" s="108" t="s">
        <v>2657</v>
      </c>
      <c r="C4" s="108" t="s">
        <v>2658</v>
      </c>
      <c r="D4" s="108" t="s">
        <v>2659</v>
      </c>
      <c r="E4" s="108" t="s">
        <v>2660</v>
      </c>
    </row>
    <row r="5" spans="1:5" s="2" customFormat="1" ht="12.75">
      <c r="A5" s="25" t="s">
        <v>2661</v>
      </c>
      <c r="B5" s="108"/>
      <c r="C5" s="108"/>
      <c r="D5" s="108"/>
      <c r="E5" s="108"/>
    </row>
    <row r="6" spans="1:5" s="2" customFormat="1" ht="12.75">
      <c r="A6" s="25" t="s">
        <v>2662</v>
      </c>
      <c r="B6" s="108"/>
      <c r="C6" s="108"/>
      <c r="D6" s="108"/>
      <c r="E6" s="108"/>
    </row>
    <row r="7" spans="1:5" s="2" customFormat="1" ht="38.25">
      <c r="A7" s="26" t="s">
        <v>2663</v>
      </c>
      <c r="B7" s="65">
        <v>2.8</v>
      </c>
      <c r="C7" s="65">
        <v>17</v>
      </c>
      <c r="D7" s="65">
        <v>49</v>
      </c>
      <c r="E7" s="65">
        <v>66</v>
      </c>
    </row>
    <row r="8" spans="1:5" s="2" customFormat="1" ht="38.25">
      <c r="A8" s="26" t="s">
        <v>2664</v>
      </c>
      <c r="B8" s="65">
        <v>3.2</v>
      </c>
      <c r="C8" s="65">
        <v>15</v>
      </c>
      <c r="D8" s="65">
        <v>51</v>
      </c>
      <c r="E8" s="65">
        <v>57</v>
      </c>
    </row>
    <row r="9" spans="1:5" s="2" customFormat="1" ht="63.75">
      <c r="A9" s="26" t="s">
        <v>2665</v>
      </c>
      <c r="B9" s="65">
        <v>3.7</v>
      </c>
      <c r="C9" s="65">
        <v>15</v>
      </c>
      <c r="D9" s="65">
        <v>46</v>
      </c>
      <c r="E9" s="65">
        <v>63</v>
      </c>
    </row>
    <row r="10" spans="1:5" s="2" customFormat="1" ht="51">
      <c r="A10" s="26" t="s">
        <v>2666</v>
      </c>
      <c r="B10" s="65">
        <v>3.7</v>
      </c>
      <c r="C10" s="65">
        <v>13</v>
      </c>
      <c r="D10" s="65">
        <v>47</v>
      </c>
      <c r="E10" s="65">
        <v>57</v>
      </c>
    </row>
    <row r="11" spans="1:5" s="2" customFormat="1" ht="38.25">
      <c r="A11" s="26" t="s">
        <v>2667</v>
      </c>
      <c r="B11" s="65">
        <v>1.8</v>
      </c>
      <c r="C11" s="65">
        <v>7</v>
      </c>
      <c r="D11" s="65">
        <v>77</v>
      </c>
      <c r="E11" s="65">
        <v>36</v>
      </c>
    </row>
    <row r="12" spans="1:5" s="2" customFormat="1" ht="25.5">
      <c r="A12" s="26" t="s">
        <v>2668</v>
      </c>
      <c r="B12" s="65">
        <v>5.4</v>
      </c>
      <c r="C12" s="65">
        <v>9</v>
      </c>
      <c r="D12" s="65">
        <v>35</v>
      </c>
      <c r="E12" s="65">
        <v>46</v>
      </c>
    </row>
    <row r="13" spans="1:5" s="2" customFormat="1" ht="38.25">
      <c r="A13" s="26" t="s">
        <v>2669</v>
      </c>
      <c r="B13" s="65">
        <v>3.5</v>
      </c>
      <c r="C13" s="65">
        <v>17</v>
      </c>
      <c r="D13" s="65">
        <v>35</v>
      </c>
      <c r="E13" s="65">
        <v>70</v>
      </c>
    </row>
    <row r="14" spans="1:5" s="2" customFormat="1" ht="25.5">
      <c r="A14" s="66" t="s">
        <v>2670</v>
      </c>
      <c r="B14" s="65" t="s">
        <v>2671</v>
      </c>
      <c r="C14" s="65" t="s">
        <v>2672</v>
      </c>
      <c r="D14" s="65">
        <v>42</v>
      </c>
      <c r="E14" s="65">
        <v>67</v>
      </c>
    </row>
    <row r="15" spans="1:5" s="2" customFormat="1" ht="12.75">
      <c r="A15" s="66" t="s">
        <v>2673</v>
      </c>
      <c r="B15" s="65">
        <v>3.5</v>
      </c>
      <c r="C15" s="65">
        <v>4</v>
      </c>
      <c r="D15" s="65">
        <v>45</v>
      </c>
      <c r="E15" s="65">
        <v>33</v>
      </c>
    </row>
    <row r="16" spans="1:5" s="2" customFormat="1" ht="25.5">
      <c r="A16" s="66" t="s">
        <v>2674</v>
      </c>
      <c r="B16" s="65" t="s">
        <v>2675</v>
      </c>
      <c r="C16" s="65" t="s">
        <v>2676</v>
      </c>
      <c r="D16" s="65">
        <v>8</v>
      </c>
      <c r="E16" s="65">
        <v>67</v>
      </c>
    </row>
    <row r="17" spans="1:5" s="2" customFormat="1" ht="12.75">
      <c r="A17" s="66" t="s">
        <v>2677</v>
      </c>
      <c r="B17" s="65">
        <v>2.8</v>
      </c>
      <c r="C17" s="65">
        <v>18</v>
      </c>
      <c r="D17" s="65">
        <v>43</v>
      </c>
      <c r="E17" s="65">
        <v>67</v>
      </c>
    </row>
    <row r="18" spans="1:5" s="2" customFormat="1" ht="12.75">
      <c r="A18" s="66" t="s">
        <v>2678</v>
      </c>
      <c r="B18" s="65">
        <v>1.9</v>
      </c>
      <c r="C18" s="65">
        <v>4</v>
      </c>
      <c r="D18" s="65">
        <v>65</v>
      </c>
      <c r="E18" s="65">
        <v>33</v>
      </c>
    </row>
    <row r="19" spans="1:5" s="2" customFormat="1" ht="12.75">
      <c r="A19" s="66" t="s">
        <v>2679</v>
      </c>
      <c r="B19" s="65">
        <v>1</v>
      </c>
      <c r="C19" s="65">
        <v>18</v>
      </c>
      <c r="D19" s="65">
        <v>80</v>
      </c>
      <c r="E19" s="65">
        <v>0</v>
      </c>
    </row>
    <row r="20" spans="1:5" s="2" customFormat="1" ht="12.75">
      <c r="A20" s="66" t="s">
        <v>2680</v>
      </c>
      <c r="B20" s="65">
        <v>1.3</v>
      </c>
      <c r="C20" s="65">
        <v>18</v>
      </c>
      <c r="D20" s="65">
        <v>71</v>
      </c>
      <c r="E20" s="65">
        <v>33</v>
      </c>
    </row>
    <row r="21" spans="1:5" s="2" customFormat="1" ht="25.5">
      <c r="A21" s="66" t="s">
        <v>2681</v>
      </c>
      <c r="B21" s="65">
        <v>2.7</v>
      </c>
      <c r="C21" s="65">
        <v>8</v>
      </c>
      <c r="D21" s="65">
        <v>49</v>
      </c>
      <c r="E21" s="65">
        <v>100</v>
      </c>
    </row>
    <row r="22" spans="1:5" s="2" customFormat="1" ht="25.5">
      <c r="A22" s="66" t="s">
        <v>2682</v>
      </c>
      <c r="B22" s="65" t="s">
        <v>2683</v>
      </c>
      <c r="C22" s="65" t="s">
        <v>2684</v>
      </c>
      <c r="D22" s="65">
        <v>25</v>
      </c>
      <c r="E22" s="65">
        <v>67</v>
      </c>
    </row>
    <row r="23" spans="1:5" s="2" customFormat="1" ht="12.75">
      <c r="A23" s="66" t="s">
        <v>2685</v>
      </c>
      <c r="B23" s="65">
        <v>2.2</v>
      </c>
      <c r="C23" s="65">
        <v>4</v>
      </c>
      <c r="D23" s="65">
        <v>40</v>
      </c>
      <c r="E23" s="65">
        <v>67</v>
      </c>
    </row>
    <row r="24" spans="1:5" s="2" customFormat="1" ht="12.75">
      <c r="A24" s="66" t="s">
        <v>2686</v>
      </c>
      <c r="B24" s="65">
        <v>0.9</v>
      </c>
      <c r="C24" s="65">
        <v>4</v>
      </c>
      <c r="D24" s="65">
        <v>93</v>
      </c>
      <c r="E24" s="65">
        <v>67</v>
      </c>
    </row>
    <row r="25" spans="1:5" s="2" customFormat="1" ht="12.75">
      <c r="A25" s="66" t="s">
        <v>2687</v>
      </c>
      <c r="B25" s="65">
        <v>3.2</v>
      </c>
      <c r="C25" s="65">
        <v>18</v>
      </c>
      <c r="D25" s="65">
        <v>33</v>
      </c>
      <c r="E25" s="65">
        <v>100</v>
      </c>
    </row>
    <row r="26" spans="1:5" s="2" customFormat="1" ht="12.75">
      <c r="A26" s="66" t="s">
        <v>2688</v>
      </c>
      <c r="B26" s="65">
        <v>2</v>
      </c>
      <c r="C26" s="65">
        <v>18</v>
      </c>
      <c r="D26" s="65">
        <v>53</v>
      </c>
      <c r="E26" s="65">
        <v>100</v>
      </c>
    </row>
    <row r="27" spans="1:5" s="2" customFormat="1" ht="51">
      <c r="A27" s="66" t="s">
        <v>2689</v>
      </c>
      <c r="B27" s="65">
        <v>1.9</v>
      </c>
      <c r="C27" s="65">
        <v>8</v>
      </c>
      <c r="D27" s="65">
        <v>51</v>
      </c>
      <c r="E27" s="65">
        <v>67</v>
      </c>
    </row>
    <row r="28" spans="1:5" s="2" customFormat="1" ht="25.5">
      <c r="A28" s="66" t="s">
        <v>2690</v>
      </c>
      <c r="B28" s="65">
        <v>2.2</v>
      </c>
      <c r="C28" s="65">
        <v>18</v>
      </c>
      <c r="D28" s="65">
        <v>77</v>
      </c>
      <c r="E28" s="65">
        <v>33</v>
      </c>
    </row>
    <row r="29" spans="1:5" s="2" customFormat="1" ht="12.75">
      <c r="A29" s="66" t="s">
        <v>2691</v>
      </c>
      <c r="B29" s="65">
        <v>10</v>
      </c>
      <c r="C29" s="65">
        <v>8</v>
      </c>
      <c r="D29" s="65">
        <v>24</v>
      </c>
      <c r="E29" s="65">
        <v>67</v>
      </c>
    </row>
    <row r="30" spans="1:5" s="2" customFormat="1" ht="12.75">
      <c r="A30" s="66" t="s">
        <v>2692</v>
      </c>
      <c r="B30" s="65">
        <v>3.8</v>
      </c>
      <c r="C30" s="65">
        <v>18</v>
      </c>
      <c r="D30" s="65">
        <v>48</v>
      </c>
      <c r="E30" s="65">
        <v>67</v>
      </c>
    </row>
    <row r="31" spans="1:5" s="2" customFormat="1" ht="25.5">
      <c r="A31" s="66" t="s">
        <v>2693</v>
      </c>
      <c r="B31" s="65">
        <v>4</v>
      </c>
      <c r="C31" s="65">
        <v>8</v>
      </c>
      <c r="D31" s="65">
        <v>29</v>
      </c>
      <c r="E31" s="65">
        <v>100</v>
      </c>
    </row>
    <row r="32" spans="1:5" s="2" customFormat="1" ht="25.5">
      <c r="A32" s="66" t="s">
        <v>2694</v>
      </c>
      <c r="B32" s="65" t="s">
        <v>2695</v>
      </c>
      <c r="C32" s="65" t="s">
        <v>2696</v>
      </c>
      <c r="D32" s="65">
        <v>8</v>
      </c>
      <c r="E32" s="65">
        <v>67</v>
      </c>
    </row>
    <row r="33" spans="1:5" s="2" customFormat="1" ht="25.5">
      <c r="A33" s="66" t="s">
        <v>2697</v>
      </c>
      <c r="B33" s="65" t="s">
        <v>2698</v>
      </c>
      <c r="C33" s="65" t="s">
        <v>2699</v>
      </c>
      <c r="D33" s="65">
        <v>25</v>
      </c>
      <c r="E33" s="65">
        <v>67</v>
      </c>
    </row>
    <row r="34" spans="1:5" s="2" customFormat="1" ht="25.5">
      <c r="A34" s="66" t="s">
        <v>2700</v>
      </c>
      <c r="B34" s="65">
        <v>2</v>
      </c>
      <c r="C34" s="65">
        <v>18</v>
      </c>
      <c r="D34" s="65">
        <v>44</v>
      </c>
      <c r="E34" s="65">
        <v>100</v>
      </c>
    </row>
    <row r="35" spans="1:5" s="2" customFormat="1" ht="12.75">
      <c r="A35" s="66" t="s">
        <v>2701</v>
      </c>
      <c r="B35" s="65">
        <v>0.8</v>
      </c>
      <c r="C35" s="65">
        <v>4</v>
      </c>
      <c r="D35" s="65">
        <v>93</v>
      </c>
      <c r="E35" s="65">
        <v>33</v>
      </c>
    </row>
    <row r="36" spans="1:5" s="2" customFormat="1" ht="38.25">
      <c r="A36" s="66" t="s">
        <v>2702</v>
      </c>
      <c r="B36" s="65" t="s">
        <v>2703</v>
      </c>
      <c r="C36" s="65" t="s">
        <v>2704</v>
      </c>
      <c r="D36" s="65" t="s">
        <v>2705</v>
      </c>
      <c r="E36" s="65" t="s">
        <v>2706</v>
      </c>
    </row>
    <row r="37" spans="1:5" s="2" customFormat="1" ht="12.75">
      <c r="A37" s="66" t="s">
        <v>2707</v>
      </c>
      <c r="B37" s="65">
        <v>10</v>
      </c>
      <c r="C37" s="65">
        <v>38</v>
      </c>
      <c r="D37" s="65">
        <v>11</v>
      </c>
      <c r="E37" s="65">
        <v>100</v>
      </c>
    </row>
    <row r="38" spans="1:5" s="2" customFormat="1" ht="12.75">
      <c r="A38" s="66" t="s">
        <v>2708</v>
      </c>
      <c r="B38" s="65">
        <v>5.8</v>
      </c>
      <c r="C38" s="65">
        <v>18</v>
      </c>
      <c r="D38" s="65">
        <v>19</v>
      </c>
      <c r="E38" s="65">
        <v>67</v>
      </c>
    </row>
    <row r="39" spans="1:5" s="2" customFormat="1" ht="12.75">
      <c r="A39" s="66" t="s">
        <v>2709</v>
      </c>
      <c r="B39" s="65">
        <v>2.6</v>
      </c>
      <c r="C39" s="65">
        <v>18</v>
      </c>
      <c r="D39" s="65">
        <v>51</v>
      </c>
      <c r="E39" s="65">
        <v>67</v>
      </c>
    </row>
    <row r="40" spans="1:5" s="2" customFormat="1" ht="12.75">
      <c r="A40" s="66" t="s">
        <v>2710</v>
      </c>
      <c r="B40" s="65">
        <v>3</v>
      </c>
      <c r="C40" s="65">
        <v>1</v>
      </c>
      <c r="D40" s="65">
        <v>77</v>
      </c>
      <c r="E40" s="65">
        <v>33</v>
      </c>
    </row>
    <row r="41" spans="1:5" s="2" customFormat="1" ht="38.25">
      <c r="A41" s="66" t="s">
        <v>2711</v>
      </c>
      <c r="B41" s="65" t="s">
        <v>2712</v>
      </c>
      <c r="C41" s="65" t="s">
        <v>2713</v>
      </c>
      <c r="D41" s="65">
        <v>8</v>
      </c>
      <c r="E41" s="65">
        <v>33</v>
      </c>
    </row>
    <row r="42" spans="1:5" s="2" customFormat="1" ht="25.5">
      <c r="A42" s="66" t="s">
        <v>2714</v>
      </c>
      <c r="B42" s="65">
        <v>3</v>
      </c>
      <c r="C42" s="65">
        <v>18</v>
      </c>
      <c r="D42" s="65">
        <v>42</v>
      </c>
      <c r="E42" s="65">
        <v>100</v>
      </c>
    </row>
    <row r="43" spans="1:5" s="2" customFormat="1" ht="25.5">
      <c r="A43" s="66" t="s">
        <v>2715</v>
      </c>
      <c r="B43" s="65">
        <v>2.5</v>
      </c>
      <c r="C43" s="65">
        <v>18</v>
      </c>
      <c r="D43" s="65">
        <v>43</v>
      </c>
      <c r="E43" s="65">
        <v>100</v>
      </c>
    </row>
    <row r="44" spans="1:5" s="2" customFormat="1" ht="25.5">
      <c r="A44" s="66" t="s">
        <v>2716</v>
      </c>
      <c r="B44" s="65">
        <v>2.2</v>
      </c>
      <c r="C44" s="65">
        <v>18</v>
      </c>
      <c r="D44" s="65">
        <v>44</v>
      </c>
      <c r="E44" s="65">
        <v>100</v>
      </c>
    </row>
    <row r="45" spans="1:5" s="2" customFormat="1" ht="12.75">
      <c r="A45" s="66" t="s">
        <v>2717</v>
      </c>
      <c r="B45" s="65">
        <v>3.1</v>
      </c>
      <c r="C45" s="65">
        <v>18</v>
      </c>
      <c r="D45" s="65">
        <v>50</v>
      </c>
      <c r="E45" s="65">
        <v>67</v>
      </c>
    </row>
    <row r="46" spans="1:5" s="2" customFormat="1" ht="25.5">
      <c r="A46" s="66" t="s">
        <v>2718</v>
      </c>
      <c r="B46" s="65">
        <v>9.2</v>
      </c>
      <c r="C46" s="65">
        <v>38</v>
      </c>
      <c r="D46" s="65">
        <v>22</v>
      </c>
      <c r="E46" s="65">
        <v>0</v>
      </c>
    </row>
    <row r="47" spans="1:5" s="2" customFormat="1" ht="12.75">
      <c r="A47" s="66" t="s">
        <v>2719</v>
      </c>
      <c r="B47" s="65">
        <v>4.2</v>
      </c>
      <c r="C47" s="65">
        <v>8</v>
      </c>
      <c r="D47" s="65">
        <v>79</v>
      </c>
      <c r="E47" s="65">
        <v>33</v>
      </c>
    </row>
    <row r="48" spans="1:5" s="2" customFormat="1" ht="38.25">
      <c r="A48" s="66" t="s">
        <v>2720</v>
      </c>
      <c r="B48" s="65">
        <v>3.5</v>
      </c>
      <c r="C48" s="65">
        <v>4</v>
      </c>
      <c r="D48" s="65">
        <v>37</v>
      </c>
      <c r="E48" s="65">
        <v>67</v>
      </c>
    </row>
    <row r="49" spans="1:5" s="2" customFormat="1" ht="12.75">
      <c r="A49" s="66" t="s">
        <v>2721</v>
      </c>
      <c r="B49" s="65">
        <v>3.5</v>
      </c>
      <c r="C49" s="65">
        <v>18</v>
      </c>
      <c r="D49" s="65">
        <v>24</v>
      </c>
      <c r="E49" s="65">
        <v>67</v>
      </c>
    </row>
    <row r="50" spans="1:5" s="2" customFormat="1" ht="38.25">
      <c r="A50" s="66" t="s">
        <v>2722</v>
      </c>
      <c r="B50" s="65">
        <v>4.3</v>
      </c>
      <c r="C50" s="65">
        <v>18</v>
      </c>
      <c r="D50" s="65">
        <v>39</v>
      </c>
      <c r="E50" s="65">
        <v>67</v>
      </c>
    </row>
    <row r="51" spans="1:5" s="2" customFormat="1" ht="25.5">
      <c r="A51" s="66" t="s">
        <v>2723</v>
      </c>
      <c r="B51" s="65" t="s">
        <v>2724</v>
      </c>
      <c r="C51" s="65" t="s">
        <v>2725</v>
      </c>
      <c r="D51" s="65">
        <v>42</v>
      </c>
      <c r="E51" s="65">
        <v>67</v>
      </c>
    </row>
    <row r="52" spans="1:5" s="2" customFormat="1" ht="12.75">
      <c r="A52" s="66" t="s">
        <v>2726</v>
      </c>
      <c r="B52" s="65">
        <v>2.2</v>
      </c>
      <c r="C52" s="65">
        <v>8</v>
      </c>
      <c r="D52" s="65">
        <v>75</v>
      </c>
      <c r="E52" s="65">
        <v>33</v>
      </c>
    </row>
    <row r="53" spans="1:5" s="2" customFormat="1" ht="12.75">
      <c r="A53" s="66" t="s">
        <v>2727</v>
      </c>
      <c r="B53" s="65">
        <v>0.9</v>
      </c>
      <c r="C53" s="65">
        <v>1</v>
      </c>
      <c r="D53" s="65">
        <v>99</v>
      </c>
      <c r="E53" s="65">
        <v>0</v>
      </c>
    </row>
    <row r="54" spans="1:5" s="2" customFormat="1" ht="12.75">
      <c r="A54" s="66" t="s">
        <v>2728</v>
      </c>
      <c r="B54" s="65">
        <v>2.4</v>
      </c>
      <c r="C54" s="65">
        <v>18</v>
      </c>
      <c r="D54" s="65">
        <v>43</v>
      </c>
      <c r="E54" s="65">
        <v>100</v>
      </c>
    </row>
    <row r="55" spans="1:5" s="2" customFormat="1" ht="12.75">
      <c r="A55" s="66" t="s">
        <v>2729</v>
      </c>
      <c r="B55" s="65">
        <v>3.2</v>
      </c>
      <c r="C55" s="65">
        <v>1</v>
      </c>
      <c r="D55" s="65">
        <v>69</v>
      </c>
      <c r="E55" s="65">
        <v>33</v>
      </c>
    </row>
    <row r="56" spans="1:5" s="2" customFormat="1" ht="12.75">
      <c r="A56" s="66" t="s">
        <v>2730</v>
      </c>
      <c r="B56" s="65">
        <v>1.2</v>
      </c>
      <c r="C56" s="65">
        <v>8</v>
      </c>
      <c r="D56" s="65">
        <v>61</v>
      </c>
      <c r="E56" s="65">
        <v>33</v>
      </c>
    </row>
    <row r="57" spans="1:5" s="2" customFormat="1" ht="25.5">
      <c r="A57" s="66" t="s">
        <v>2731</v>
      </c>
      <c r="B57" s="65" t="s">
        <v>2732</v>
      </c>
      <c r="C57" s="65" t="s">
        <v>2733</v>
      </c>
      <c r="D57" s="65">
        <v>17</v>
      </c>
      <c r="E57" s="65">
        <v>33</v>
      </c>
    </row>
    <row r="58" spans="1:5" s="2" customFormat="1" ht="12.75">
      <c r="A58" s="66" t="s">
        <v>2734</v>
      </c>
      <c r="B58" s="65">
        <v>2.2</v>
      </c>
      <c r="C58" s="65">
        <v>8</v>
      </c>
      <c r="D58" s="65">
        <v>42</v>
      </c>
      <c r="E58" s="65">
        <v>33</v>
      </c>
    </row>
    <row r="59" spans="1:5" s="2" customFormat="1" ht="25.5">
      <c r="A59" s="66" t="s">
        <v>2735</v>
      </c>
      <c r="B59" s="65">
        <v>4</v>
      </c>
      <c r="C59" s="65">
        <v>18</v>
      </c>
      <c r="D59" s="65">
        <v>40</v>
      </c>
      <c r="E59" s="65">
        <v>67</v>
      </c>
    </row>
    <row r="60" spans="1:5" s="2" customFormat="1" ht="25.5">
      <c r="A60" s="66" t="s">
        <v>2736</v>
      </c>
      <c r="B60" s="65" t="s">
        <v>2737</v>
      </c>
      <c r="C60" s="65" t="s">
        <v>2738</v>
      </c>
      <c r="D60" s="65">
        <v>8</v>
      </c>
      <c r="E60" s="65">
        <v>100</v>
      </c>
    </row>
    <row r="61" spans="1:5" s="2" customFormat="1" ht="25.5">
      <c r="A61" s="66" t="s">
        <v>2739</v>
      </c>
      <c r="B61" s="65" t="s">
        <v>2740</v>
      </c>
      <c r="C61" s="65" t="s">
        <v>2741</v>
      </c>
      <c r="D61" s="65">
        <v>42</v>
      </c>
      <c r="E61" s="65">
        <v>67</v>
      </c>
    </row>
    <row r="62" spans="1:5" s="2" customFormat="1" ht="25.5">
      <c r="A62" s="66" t="s">
        <v>2742</v>
      </c>
      <c r="B62" s="65" t="s">
        <v>2743</v>
      </c>
      <c r="C62" s="65" t="s">
        <v>2744</v>
      </c>
      <c r="D62" s="65">
        <v>17</v>
      </c>
      <c r="E62" s="65">
        <v>67</v>
      </c>
    </row>
    <row r="63" spans="1:5" s="2" customFormat="1" ht="38.25">
      <c r="A63" s="66" t="s">
        <v>2745</v>
      </c>
      <c r="B63" s="65">
        <v>1</v>
      </c>
      <c r="C63" s="65">
        <v>18</v>
      </c>
      <c r="D63" s="65">
        <v>63</v>
      </c>
      <c r="E63" s="65">
        <v>67</v>
      </c>
    </row>
    <row r="64" spans="1:5" s="2" customFormat="1" ht="12.75">
      <c r="A64" s="66" t="s">
        <v>2746</v>
      </c>
      <c r="B64" s="65">
        <v>2</v>
      </c>
      <c r="C64" s="65">
        <v>38</v>
      </c>
      <c r="D64" s="65">
        <v>38</v>
      </c>
      <c r="E64" s="65">
        <v>33</v>
      </c>
    </row>
    <row r="65" spans="1:5" s="2" customFormat="1" ht="12.75">
      <c r="A65" s="66" t="s">
        <v>2747</v>
      </c>
      <c r="B65" s="65">
        <v>11.3</v>
      </c>
      <c r="C65" s="65">
        <v>8</v>
      </c>
      <c r="D65" s="65">
        <v>21</v>
      </c>
      <c r="E65" s="65">
        <v>33</v>
      </c>
    </row>
    <row r="66" spans="1:5" s="2" customFormat="1" ht="12.75">
      <c r="A66" s="66" t="s">
        <v>2748</v>
      </c>
      <c r="B66" s="65">
        <v>6</v>
      </c>
      <c r="C66" s="65">
        <v>18</v>
      </c>
      <c r="D66" s="65">
        <v>35</v>
      </c>
      <c r="E66" s="65">
        <v>100</v>
      </c>
    </row>
    <row r="67" spans="1:5" s="2" customFormat="1" ht="38.25">
      <c r="A67" s="66" t="s">
        <v>2749</v>
      </c>
      <c r="B67" s="65">
        <v>1.8</v>
      </c>
      <c r="C67" s="65">
        <v>8</v>
      </c>
      <c r="D67" s="65">
        <v>84</v>
      </c>
      <c r="E67" s="65">
        <v>67</v>
      </c>
    </row>
    <row r="68" spans="1:5" s="2" customFormat="1" ht="12.75">
      <c r="A68" s="66" t="s">
        <v>2750</v>
      </c>
      <c r="B68" s="65">
        <v>0.4</v>
      </c>
      <c r="C68" s="65">
        <v>8</v>
      </c>
      <c r="D68" s="65">
        <v>88</v>
      </c>
      <c r="E68" s="65">
        <v>33</v>
      </c>
    </row>
    <row r="69" spans="1:5" s="2" customFormat="1" ht="12.75">
      <c r="A69" s="66" t="s">
        <v>2751</v>
      </c>
      <c r="B69" s="65">
        <v>4</v>
      </c>
      <c r="C69" s="65">
        <v>38</v>
      </c>
      <c r="D69" s="65">
        <v>67</v>
      </c>
      <c r="E69" s="65">
        <v>67</v>
      </c>
    </row>
    <row r="70" spans="1:5" s="2" customFormat="1" ht="12.75">
      <c r="A70" s="66" t="s">
        <v>2752</v>
      </c>
      <c r="B70" s="65">
        <v>1.3</v>
      </c>
      <c r="C70" s="65">
        <v>18</v>
      </c>
      <c r="D70" s="65">
        <v>46</v>
      </c>
      <c r="E70" s="65">
        <v>33</v>
      </c>
    </row>
    <row r="71" spans="1:5" s="2" customFormat="1" ht="12.75">
      <c r="A71" s="66" t="s">
        <v>2753</v>
      </c>
      <c r="B71" s="65">
        <v>1.1</v>
      </c>
      <c r="C71" s="65">
        <v>18</v>
      </c>
      <c r="D71" s="65">
        <v>63</v>
      </c>
      <c r="E71" s="65">
        <v>67</v>
      </c>
    </row>
    <row r="72" spans="1:5" s="2" customFormat="1" ht="12.75">
      <c r="A72" s="66" t="s">
        <v>2754</v>
      </c>
      <c r="B72" s="65">
        <v>0.6</v>
      </c>
      <c r="C72" s="65">
        <v>4</v>
      </c>
      <c r="D72" s="65">
        <v>93</v>
      </c>
      <c r="E72" s="65">
        <v>33</v>
      </c>
    </row>
    <row r="73" spans="1:5" s="2" customFormat="1" ht="12.75">
      <c r="A73" s="66" t="s">
        <v>2755</v>
      </c>
      <c r="B73" s="65">
        <v>4.3</v>
      </c>
      <c r="C73" s="65">
        <v>8</v>
      </c>
      <c r="D73" s="65">
        <v>37</v>
      </c>
      <c r="E73" s="65">
        <v>33</v>
      </c>
    </row>
    <row r="74" spans="1:5" s="2" customFormat="1" ht="25.5">
      <c r="A74" s="66" t="s">
        <v>2756</v>
      </c>
      <c r="B74" s="65">
        <v>3.3</v>
      </c>
      <c r="C74" s="65">
        <v>18</v>
      </c>
      <c r="D74" s="65">
        <v>66</v>
      </c>
      <c r="E74" s="65">
        <v>67</v>
      </c>
    </row>
    <row r="75" spans="1:5" s="2" customFormat="1" ht="12.75">
      <c r="A75" s="66" t="s">
        <v>2757</v>
      </c>
      <c r="B75" s="65">
        <v>4.6</v>
      </c>
      <c r="C75" s="65">
        <v>18</v>
      </c>
      <c r="D75" s="65">
        <v>47</v>
      </c>
      <c r="E75" s="65">
        <v>33</v>
      </c>
    </row>
    <row r="76" spans="1:5" s="2" customFormat="1" ht="25.5">
      <c r="A76" s="66" t="s">
        <v>2758</v>
      </c>
      <c r="B76" s="65">
        <v>1.5</v>
      </c>
      <c r="C76" s="65">
        <v>4</v>
      </c>
      <c r="D76" s="65">
        <v>91</v>
      </c>
      <c r="E76" s="65">
        <v>67</v>
      </c>
    </row>
    <row r="77" spans="1:5" s="2" customFormat="1" ht="12.75">
      <c r="A77" s="66" t="s">
        <v>2759</v>
      </c>
      <c r="B77" s="65">
        <v>4.2</v>
      </c>
      <c r="C77" s="65">
        <v>1</v>
      </c>
      <c r="D77" s="65">
        <v>83</v>
      </c>
      <c r="E77" s="65">
        <v>67</v>
      </c>
    </row>
    <row r="78" spans="1:5" s="2" customFormat="1" ht="25.5">
      <c r="A78" s="66" t="s">
        <v>2760</v>
      </c>
      <c r="B78" s="65">
        <v>4</v>
      </c>
      <c r="C78" s="65">
        <v>4</v>
      </c>
      <c r="D78" s="65">
        <v>61</v>
      </c>
      <c r="E78" s="65">
        <v>33</v>
      </c>
    </row>
    <row r="79" spans="1:5" s="2" customFormat="1" ht="25.5">
      <c r="A79" s="66" t="s">
        <v>2761</v>
      </c>
      <c r="B79" s="65" t="s">
        <v>2762</v>
      </c>
      <c r="C79" s="65" t="s">
        <v>2763</v>
      </c>
      <c r="D79" s="65">
        <v>14</v>
      </c>
      <c r="E79" s="65">
        <v>67</v>
      </c>
    </row>
    <row r="80" spans="1:5" s="2" customFormat="1" ht="12.75">
      <c r="A80" s="66" t="s">
        <v>2764</v>
      </c>
      <c r="B80" s="65">
        <v>1.2</v>
      </c>
      <c r="C80" s="65">
        <v>4</v>
      </c>
      <c r="D80" s="65">
        <v>92</v>
      </c>
      <c r="E80" s="65">
        <v>67</v>
      </c>
    </row>
    <row r="81" spans="1:5" s="2" customFormat="1" ht="12.75">
      <c r="A81" s="66" t="s">
        <v>2765</v>
      </c>
      <c r="B81" s="65">
        <v>4</v>
      </c>
      <c r="C81" s="65">
        <v>18</v>
      </c>
      <c r="D81" s="65">
        <v>31</v>
      </c>
      <c r="E81" s="65">
        <v>67</v>
      </c>
    </row>
    <row r="82" spans="1:5" s="2" customFormat="1" ht="25.5">
      <c r="A82" s="66" t="s">
        <v>2766</v>
      </c>
      <c r="B82" s="65" t="s">
        <v>2767</v>
      </c>
      <c r="C82" s="65" t="s">
        <v>2768</v>
      </c>
      <c r="D82" s="65" t="s">
        <v>2769</v>
      </c>
      <c r="E82" s="65" t="s">
        <v>2770</v>
      </c>
    </row>
    <row r="83" spans="1:5" s="2" customFormat="1" ht="12.75">
      <c r="A83" s="66" t="s">
        <v>2771</v>
      </c>
      <c r="B83" s="65">
        <v>1.2</v>
      </c>
      <c r="C83" s="65">
        <v>18</v>
      </c>
      <c r="D83" s="65">
        <v>54</v>
      </c>
      <c r="E83" s="65">
        <v>67</v>
      </c>
    </row>
    <row r="84" spans="1:5" s="2" customFormat="1" ht="25.5">
      <c r="A84" s="66" t="s">
        <v>2772</v>
      </c>
      <c r="B84" s="65">
        <v>3.6</v>
      </c>
      <c r="C84" s="65">
        <v>38</v>
      </c>
      <c r="D84" s="65">
        <v>34</v>
      </c>
      <c r="E84" s="65">
        <v>67</v>
      </c>
    </row>
    <row r="85" spans="1:5" s="2" customFormat="1" ht="25.5">
      <c r="A85" s="66" t="s">
        <v>2773</v>
      </c>
      <c r="B85" s="65" t="s">
        <v>2774</v>
      </c>
      <c r="C85" s="65" t="s">
        <v>2775</v>
      </c>
      <c r="D85" s="65">
        <v>25</v>
      </c>
      <c r="E85" s="65">
        <v>67</v>
      </c>
    </row>
    <row r="86" spans="1:5" s="2" customFormat="1" ht="12.75">
      <c r="A86" s="66" t="s">
        <v>2776</v>
      </c>
      <c r="B86" s="65">
        <v>2.8</v>
      </c>
      <c r="C86" s="65">
        <v>8</v>
      </c>
      <c r="D86" s="65">
        <v>40</v>
      </c>
      <c r="E86" s="65">
        <v>67</v>
      </c>
    </row>
    <row r="87" spans="1:5" s="2" customFormat="1" ht="12.75">
      <c r="A87" s="66" t="s">
        <v>2777</v>
      </c>
      <c r="B87" s="65">
        <v>2.2</v>
      </c>
      <c r="C87" s="65">
        <v>18</v>
      </c>
      <c r="D87" s="65">
        <v>52</v>
      </c>
      <c r="E87" s="65">
        <v>33</v>
      </c>
    </row>
    <row r="88" spans="1:5" s="2" customFormat="1" ht="12.75">
      <c r="A88" s="66" t="s">
        <v>2778</v>
      </c>
      <c r="B88" s="65">
        <v>3.5</v>
      </c>
      <c r="C88" s="65">
        <v>18</v>
      </c>
      <c r="D88" s="65">
        <v>32</v>
      </c>
      <c r="E88" s="65">
        <v>100</v>
      </c>
    </row>
    <row r="89" spans="1:5" s="2" customFormat="1" ht="25.5">
      <c r="A89" s="66" t="s">
        <v>2779</v>
      </c>
      <c r="B89" s="65">
        <v>8</v>
      </c>
      <c r="C89" s="65">
        <v>8</v>
      </c>
      <c r="D89" s="65">
        <v>28</v>
      </c>
      <c r="E89" s="65">
        <v>67</v>
      </c>
    </row>
    <row r="90" spans="1:5" s="2" customFormat="1" ht="12.75">
      <c r="A90" s="66" t="s">
        <v>2780</v>
      </c>
      <c r="B90" s="65">
        <v>2</v>
      </c>
      <c r="C90" s="65">
        <v>18</v>
      </c>
      <c r="D90" s="65">
        <v>61</v>
      </c>
      <c r="E90" s="65">
        <v>67</v>
      </c>
    </row>
    <row r="91" spans="1:5" s="2" customFormat="1" ht="12.75">
      <c r="A91" s="66" t="s">
        <v>2781</v>
      </c>
      <c r="B91" s="65">
        <v>2.8</v>
      </c>
      <c r="C91" s="65">
        <v>8</v>
      </c>
      <c r="D91" s="65">
        <v>49</v>
      </c>
      <c r="E91" s="65">
        <v>67</v>
      </c>
    </row>
    <row r="92" spans="1:5" s="2" customFormat="1" ht="12.75">
      <c r="A92" s="66" t="s">
        <v>2782</v>
      </c>
      <c r="B92" s="65">
        <v>4</v>
      </c>
      <c r="C92" s="65">
        <v>8</v>
      </c>
      <c r="D92" s="65">
        <v>54</v>
      </c>
      <c r="E92" s="65">
        <v>67</v>
      </c>
    </row>
    <row r="93" spans="1:5" s="2" customFormat="1" ht="12.75">
      <c r="A93" s="66" t="s">
        <v>2783</v>
      </c>
      <c r="B93" s="65">
        <v>1.9</v>
      </c>
      <c r="C93" s="65">
        <v>18</v>
      </c>
      <c r="D93" s="65">
        <v>36</v>
      </c>
      <c r="E93" s="65">
        <v>100</v>
      </c>
    </row>
    <row r="94" spans="1:5" s="2" customFormat="1" ht="25.5">
      <c r="A94" s="66" t="s">
        <v>2784</v>
      </c>
      <c r="B94" s="65" t="s">
        <v>2785</v>
      </c>
      <c r="C94" s="65" t="s">
        <v>2786</v>
      </c>
      <c r="D94" s="65">
        <v>25</v>
      </c>
      <c r="E94" s="65">
        <v>67</v>
      </c>
    </row>
    <row r="95" spans="1:5" s="2" customFormat="1" ht="25.5">
      <c r="A95" s="66" t="s">
        <v>2787</v>
      </c>
      <c r="B95" s="65" t="s">
        <v>2788</v>
      </c>
      <c r="C95" s="65" t="s">
        <v>2789</v>
      </c>
      <c r="D95" s="65" t="s">
        <v>2790</v>
      </c>
      <c r="E95" s="65" t="s">
        <v>2791</v>
      </c>
    </row>
    <row r="96" spans="1:5" s="2" customFormat="1" ht="12.75">
      <c r="A96" s="66" t="s">
        <v>2792</v>
      </c>
      <c r="B96" s="65">
        <v>5</v>
      </c>
      <c r="C96" s="65">
        <v>8</v>
      </c>
      <c r="D96" s="65">
        <v>35</v>
      </c>
      <c r="E96" s="65">
        <v>33</v>
      </c>
    </row>
    <row r="97" spans="1:5" s="2" customFormat="1" ht="25.5">
      <c r="A97" s="66" t="s">
        <v>2793</v>
      </c>
      <c r="B97" s="65">
        <v>2.6</v>
      </c>
      <c r="C97" s="65">
        <v>1</v>
      </c>
      <c r="D97" s="65">
        <v>95</v>
      </c>
      <c r="E97" s="65">
        <v>33</v>
      </c>
    </row>
    <row r="98" spans="1:5" s="2" customFormat="1" ht="25.5">
      <c r="A98" s="66" t="s">
        <v>2794</v>
      </c>
      <c r="B98" s="65">
        <v>2</v>
      </c>
      <c r="C98" s="65">
        <v>4</v>
      </c>
      <c r="D98" s="65">
        <v>90</v>
      </c>
      <c r="E98" s="65">
        <v>0</v>
      </c>
    </row>
    <row r="99" spans="1:5" s="2" customFormat="1" ht="25.5">
      <c r="A99" s="66" t="s">
        <v>2795</v>
      </c>
      <c r="B99" s="65">
        <v>2.3</v>
      </c>
      <c r="C99" s="65">
        <v>8</v>
      </c>
      <c r="D99" s="65">
        <v>58</v>
      </c>
      <c r="E99" s="65">
        <v>67</v>
      </c>
    </row>
    <row r="100" spans="1:5" s="2" customFormat="1" ht="12.75">
      <c r="A100" s="66" t="s">
        <v>2796</v>
      </c>
      <c r="B100" s="65">
        <v>5</v>
      </c>
      <c r="C100" s="65">
        <v>18</v>
      </c>
      <c r="D100" s="65">
        <v>37</v>
      </c>
      <c r="E100" s="65">
        <v>100</v>
      </c>
    </row>
    <row r="101" spans="1:5" s="2" customFormat="1" ht="12.75">
      <c r="A101" s="66" t="s">
        <v>2797</v>
      </c>
      <c r="B101" s="65">
        <v>1.6</v>
      </c>
      <c r="C101" s="65">
        <v>18</v>
      </c>
      <c r="D101" s="65">
        <v>45</v>
      </c>
      <c r="E101" s="65">
        <v>67</v>
      </c>
    </row>
    <row r="102" spans="1:5" s="2" customFormat="1" ht="12.75">
      <c r="A102" s="66" t="s">
        <v>2798</v>
      </c>
      <c r="B102" s="65">
        <v>0.9</v>
      </c>
      <c r="C102" s="65">
        <v>1</v>
      </c>
      <c r="D102" s="65">
        <v>99</v>
      </c>
      <c r="E102" s="65">
        <v>67</v>
      </c>
    </row>
    <row r="103" spans="1:5" s="2" customFormat="1" ht="12.75">
      <c r="A103" s="66" t="s">
        <v>2799</v>
      </c>
      <c r="B103" s="65">
        <v>7</v>
      </c>
      <c r="C103" s="65">
        <v>4</v>
      </c>
      <c r="D103" s="65">
        <v>29</v>
      </c>
      <c r="E103" s="65">
        <v>67</v>
      </c>
    </row>
    <row r="104" spans="1:5" s="2" customFormat="1" ht="12.75">
      <c r="A104" s="66" t="s">
        <v>2800</v>
      </c>
      <c r="B104" s="65">
        <v>2.8</v>
      </c>
      <c r="C104" s="65">
        <v>4</v>
      </c>
      <c r="D104" s="65">
        <v>63</v>
      </c>
      <c r="E104" s="65">
        <v>33</v>
      </c>
    </row>
    <row r="105" spans="1:5" s="2" customFormat="1" ht="12.75">
      <c r="A105" s="66" t="s">
        <v>2801</v>
      </c>
      <c r="B105" s="65">
        <v>6.5</v>
      </c>
      <c r="C105" s="65">
        <v>38</v>
      </c>
      <c r="D105" s="65">
        <v>36</v>
      </c>
      <c r="E105" s="65">
        <v>33</v>
      </c>
    </row>
    <row r="106" spans="1:5" s="2" customFormat="1" ht="38.25">
      <c r="A106" s="66" t="s">
        <v>2802</v>
      </c>
      <c r="B106" s="65" t="s">
        <v>2803</v>
      </c>
      <c r="C106" s="65" t="s">
        <v>2804</v>
      </c>
      <c r="D106" s="65" t="s">
        <v>2805</v>
      </c>
      <c r="E106" s="65" t="s">
        <v>2806</v>
      </c>
    </row>
    <row r="107" spans="1:5" s="2" customFormat="1" ht="12.75">
      <c r="A107" s="66" t="s">
        <v>2807</v>
      </c>
      <c r="B107" s="65">
        <v>3.9</v>
      </c>
      <c r="C107" s="65">
        <v>8</v>
      </c>
      <c r="D107" s="65">
        <v>46</v>
      </c>
      <c r="E107" s="65">
        <v>67</v>
      </c>
    </row>
    <row r="108" spans="1:5" s="2" customFormat="1" ht="12.75">
      <c r="A108" s="66" t="s">
        <v>2808</v>
      </c>
      <c r="B108" s="65">
        <v>2.1</v>
      </c>
      <c r="C108" s="65">
        <v>8</v>
      </c>
      <c r="D108" s="65">
        <v>67</v>
      </c>
      <c r="E108" s="65">
        <v>33</v>
      </c>
    </row>
    <row r="109" spans="1:5" s="2" customFormat="1" ht="25.5">
      <c r="A109" s="66" t="s">
        <v>2809</v>
      </c>
      <c r="B109" s="65">
        <v>5.7</v>
      </c>
      <c r="C109" s="65">
        <v>38</v>
      </c>
      <c r="D109" s="65">
        <v>38</v>
      </c>
      <c r="E109" s="65">
        <v>100</v>
      </c>
    </row>
    <row r="110" spans="1:5" s="2" customFormat="1" ht="12.75">
      <c r="A110" s="66" t="s">
        <v>2810</v>
      </c>
      <c r="B110" s="65">
        <v>1.5</v>
      </c>
      <c r="C110" s="65">
        <v>18</v>
      </c>
      <c r="D110" s="65">
        <v>70</v>
      </c>
      <c r="E110" s="65">
        <v>67</v>
      </c>
    </row>
    <row r="111" spans="1:5" s="2" customFormat="1" ht="12.75">
      <c r="A111" s="66" t="s">
        <v>2811</v>
      </c>
      <c r="B111" s="65">
        <v>2.6</v>
      </c>
      <c r="C111" s="65">
        <v>8</v>
      </c>
      <c r="D111" s="65">
        <v>66</v>
      </c>
      <c r="E111" s="65">
        <v>33</v>
      </c>
    </row>
    <row r="112" spans="1:5" s="2" customFormat="1" ht="25.5">
      <c r="A112" s="66" t="s">
        <v>2812</v>
      </c>
      <c r="B112" s="65">
        <v>3.8</v>
      </c>
      <c r="C112" s="65">
        <v>8</v>
      </c>
      <c r="D112" s="65">
        <v>71</v>
      </c>
      <c r="E112" s="65">
        <v>33</v>
      </c>
    </row>
    <row r="113" spans="1:5" s="2" customFormat="1" ht="12.75">
      <c r="A113" s="66" t="s">
        <v>2813</v>
      </c>
      <c r="B113" s="65">
        <v>3.2</v>
      </c>
      <c r="C113" s="65">
        <v>8</v>
      </c>
      <c r="D113" s="65">
        <v>39</v>
      </c>
      <c r="E113" s="65">
        <v>33</v>
      </c>
    </row>
    <row r="114" spans="1:5" s="2" customFormat="1" ht="38.25">
      <c r="A114" s="66" t="s">
        <v>2814</v>
      </c>
      <c r="B114" s="65">
        <v>1.5</v>
      </c>
      <c r="C114" s="65">
        <v>4</v>
      </c>
      <c r="D114" s="65">
        <v>58</v>
      </c>
      <c r="E114" s="65">
        <v>67</v>
      </c>
    </row>
    <row r="115" spans="1:5" s="2" customFormat="1" ht="25.5">
      <c r="A115" s="66" t="s">
        <v>2815</v>
      </c>
      <c r="B115" s="65" t="s">
        <v>2816</v>
      </c>
      <c r="C115" s="65" t="s">
        <v>2817</v>
      </c>
      <c r="D115" s="65">
        <v>8</v>
      </c>
      <c r="E115" s="65">
        <v>33</v>
      </c>
    </row>
    <row r="116" spans="1:5" s="2" customFormat="1" ht="25.5">
      <c r="A116" s="66" t="s">
        <v>2818</v>
      </c>
      <c r="B116" s="65">
        <v>3</v>
      </c>
      <c r="C116" s="65">
        <v>18</v>
      </c>
      <c r="D116" s="65">
        <v>50</v>
      </c>
      <c r="E116" s="65">
        <v>33</v>
      </c>
    </row>
    <row r="117" spans="1:5" s="2" customFormat="1" ht="12.75">
      <c r="A117" s="66" t="s">
        <v>2819</v>
      </c>
      <c r="B117" s="65">
        <v>3</v>
      </c>
      <c r="C117" s="65">
        <v>8</v>
      </c>
      <c r="D117" s="65">
        <v>73</v>
      </c>
      <c r="E117" s="65">
        <v>100</v>
      </c>
    </row>
    <row r="118" spans="1:5" s="2" customFormat="1" ht="51">
      <c r="A118" s="66" t="s">
        <v>2820</v>
      </c>
      <c r="B118" s="65">
        <v>7.3</v>
      </c>
      <c r="C118" s="65">
        <v>38</v>
      </c>
      <c r="D118" s="65">
        <v>42</v>
      </c>
      <c r="E118" s="65">
        <v>67</v>
      </c>
    </row>
    <row r="119" spans="1:5" s="2" customFormat="1" ht="25.5">
      <c r="A119" s="66" t="s">
        <v>2821</v>
      </c>
      <c r="B119" s="65">
        <v>2.5</v>
      </c>
      <c r="C119" s="65">
        <v>38</v>
      </c>
      <c r="D119" s="65">
        <v>20</v>
      </c>
      <c r="E119" s="65">
        <v>33</v>
      </c>
    </row>
    <row r="120" spans="1:5" s="2" customFormat="1" ht="25.5">
      <c r="A120" s="66" t="s">
        <v>2822</v>
      </c>
      <c r="B120" s="65">
        <v>0.7</v>
      </c>
      <c r="C120" s="65">
        <v>1</v>
      </c>
      <c r="D120" s="65">
        <v>99</v>
      </c>
      <c r="E120" s="65">
        <v>33</v>
      </c>
    </row>
    <row r="121" spans="1:5" s="2" customFormat="1" ht="25.5">
      <c r="A121" s="66" t="s">
        <v>2823</v>
      </c>
      <c r="B121" s="65">
        <v>4.8</v>
      </c>
      <c r="C121" s="65">
        <v>18</v>
      </c>
      <c r="D121" s="65">
        <v>71</v>
      </c>
      <c r="E121" s="65">
        <v>67</v>
      </c>
    </row>
    <row r="122" spans="1:5" s="2" customFormat="1" ht="12.75">
      <c r="A122" s="66" t="s">
        <v>2824</v>
      </c>
      <c r="B122" s="65">
        <v>3.7</v>
      </c>
      <c r="C122" s="65">
        <v>18</v>
      </c>
      <c r="D122" s="65">
        <v>41</v>
      </c>
      <c r="E122" s="65">
        <v>67</v>
      </c>
    </row>
    <row r="123" spans="1:5" s="2" customFormat="1" ht="25.5">
      <c r="A123" s="66" t="s">
        <v>2825</v>
      </c>
      <c r="B123" s="65">
        <v>2</v>
      </c>
      <c r="C123" s="65">
        <v>18</v>
      </c>
      <c r="D123" s="65">
        <v>53</v>
      </c>
      <c r="E123" s="65">
        <v>67</v>
      </c>
    </row>
    <row r="124" spans="1:5" s="2" customFormat="1" ht="12.75">
      <c r="A124" s="66" t="s">
        <v>2826</v>
      </c>
      <c r="B124" s="65">
        <v>1.5</v>
      </c>
      <c r="C124" s="65">
        <v>8</v>
      </c>
      <c r="D124" s="65">
        <v>68</v>
      </c>
      <c r="E124" s="65">
        <v>33</v>
      </c>
    </row>
    <row r="125" spans="1:5" s="2" customFormat="1" ht="12.75">
      <c r="A125" s="66" t="s">
        <v>2827</v>
      </c>
      <c r="B125" s="65">
        <v>2.3</v>
      </c>
      <c r="C125" s="65">
        <v>18</v>
      </c>
      <c r="D125" s="65">
        <v>35</v>
      </c>
      <c r="E125" s="65">
        <v>67</v>
      </c>
    </row>
    <row r="126" spans="1:5" s="2" customFormat="1" ht="12.75">
      <c r="A126" s="66" t="s">
        <v>2828</v>
      </c>
      <c r="B126" s="65">
        <v>2</v>
      </c>
      <c r="C126" s="65">
        <v>8</v>
      </c>
      <c r="D126" s="65">
        <v>84</v>
      </c>
      <c r="E126" s="65">
        <v>33</v>
      </c>
    </row>
    <row r="127" spans="1:5" s="2" customFormat="1" ht="25.5">
      <c r="A127" s="66" t="s">
        <v>2829</v>
      </c>
      <c r="B127" s="65">
        <v>4.6</v>
      </c>
      <c r="C127" s="65">
        <v>4</v>
      </c>
      <c r="D127" s="65">
        <v>59</v>
      </c>
      <c r="E127" s="65">
        <v>67</v>
      </c>
    </row>
    <row r="128" spans="1:5" s="2" customFormat="1" ht="38.25">
      <c r="A128" s="66" t="s">
        <v>2830</v>
      </c>
      <c r="B128" s="65">
        <v>4.1</v>
      </c>
      <c r="C128" s="65">
        <v>8</v>
      </c>
      <c r="D128" s="65">
        <v>37</v>
      </c>
      <c r="E128" s="65">
        <v>67</v>
      </c>
    </row>
    <row r="129" spans="1:5" s="2" customFormat="1" ht="25.5">
      <c r="A129" s="66" t="s">
        <v>2831</v>
      </c>
      <c r="B129" s="65">
        <v>0.8</v>
      </c>
      <c r="C129" s="65">
        <v>4</v>
      </c>
      <c r="D129" s="65">
        <v>68</v>
      </c>
      <c r="E129" s="65">
        <v>100</v>
      </c>
    </row>
    <row r="130" spans="1:5" s="2" customFormat="1" ht="12.75">
      <c r="A130" s="66" t="s">
        <v>2832</v>
      </c>
      <c r="B130" s="65">
        <v>3</v>
      </c>
      <c r="C130" s="65">
        <v>8</v>
      </c>
      <c r="D130" s="65">
        <v>65</v>
      </c>
      <c r="E130" s="65">
        <v>67</v>
      </c>
    </row>
    <row r="131" spans="1:5" s="2" customFormat="1" ht="12.75">
      <c r="A131" s="66" t="s">
        <v>2833</v>
      </c>
      <c r="B131" s="65">
        <v>2.6</v>
      </c>
      <c r="C131" s="65">
        <v>38</v>
      </c>
      <c r="D131" s="65">
        <v>62</v>
      </c>
      <c r="E131" s="65">
        <v>33</v>
      </c>
    </row>
    <row r="132" spans="1:5" s="2" customFormat="1" ht="25.5">
      <c r="A132" s="66" t="s">
        <v>2834</v>
      </c>
      <c r="B132" s="65" t="s">
        <v>2835</v>
      </c>
      <c r="C132" s="65" t="s">
        <v>2836</v>
      </c>
      <c r="D132" s="65">
        <v>8</v>
      </c>
      <c r="E132" s="65">
        <v>100</v>
      </c>
    </row>
    <row r="133" spans="1:5" s="2" customFormat="1" ht="12.75">
      <c r="A133" s="66" t="s">
        <v>2837</v>
      </c>
      <c r="B133" s="65">
        <v>2.5</v>
      </c>
      <c r="C133" s="65">
        <v>8</v>
      </c>
      <c r="D133" s="65">
        <v>50</v>
      </c>
      <c r="E133" s="65">
        <v>67</v>
      </c>
    </row>
    <row r="134" spans="1:5" s="2" customFormat="1" ht="12.75">
      <c r="A134" s="66" t="s">
        <v>2838</v>
      </c>
      <c r="B134" s="65">
        <v>1.8</v>
      </c>
      <c r="C134" s="65">
        <v>8</v>
      </c>
      <c r="D134" s="65">
        <v>51</v>
      </c>
      <c r="E134" s="65">
        <v>67</v>
      </c>
    </row>
    <row r="135" spans="1:5" s="2" customFormat="1" ht="12.75">
      <c r="A135" s="66" t="s">
        <v>2839</v>
      </c>
      <c r="B135" s="65">
        <v>2</v>
      </c>
      <c r="C135" s="65">
        <v>38</v>
      </c>
      <c r="D135" s="65">
        <v>55</v>
      </c>
      <c r="E135" s="65">
        <v>67</v>
      </c>
    </row>
    <row r="136" spans="1:5" s="2" customFormat="1" ht="12.75">
      <c r="A136" s="66" t="s">
        <v>2840</v>
      </c>
      <c r="B136" s="65">
        <v>3</v>
      </c>
      <c r="C136" s="65">
        <v>18</v>
      </c>
      <c r="D136" s="65">
        <v>42</v>
      </c>
      <c r="E136" s="65">
        <v>33</v>
      </c>
    </row>
    <row r="137" spans="1:5" s="2" customFormat="1" ht="38.25">
      <c r="A137" s="66" t="s">
        <v>2841</v>
      </c>
      <c r="B137" s="65">
        <v>5</v>
      </c>
      <c r="C137" s="65">
        <v>38</v>
      </c>
      <c r="D137" s="65">
        <v>23</v>
      </c>
      <c r="E137" s="65">
        <v>33</v>
      </c>
    </row>
    <row r="138" spans="1:5" s="2" customFormat="1" ht="25.5">
      <c r="A138" s="66" t="s">
        <v>2842</v>
      </c>
      <c r="B138" s="65">
        <v>1</v>
      </c>
      <c r="C138" s="65">
        <v>8</v>
      </c>
      <c r="D138" s="65">
        <v>86</v>
      </c>
      <c r="E138" s="65">
        <v>0</v>
      </c>
    </row>
    <row r="139" spans="1:5" s="2" customFormat="1" ht="25.5">
      <c r="A139" s="66" t="s">
        <v>2843</v>
      </c>
      <c r="B139" s="65">
        <v>3</v>
      </c>
      <c r="C139" s="65">
        <v>4</v>
      </c>
      <c r="D139" s="65">
        <v>88</v>
      </c>
      <c r="E139" s="65">
        <v>33</v>
      </c>
    </row>
    <row r="140" spans="1:5" s="2" customFormat="1" ht="12.75">
      <c r="A140" s="66" t="s">
        <v>2844</v>
      </c>
      <c r="B140" s="65">
        <v>4</v>
      </c>
      <c r="C140" s="65">
        <v>8</v>
      </c>
      <c r="D140" s="65">
        <v>54</v>
      </c>
      <c r="E140" s="65">
        <v>67</v>
      </c>
    </row>
    <row r="141" spans="1:5" s="2" customFormat="1" ht="25.5">
      <c r="A141" s="66" t="s">
        <v>2845</v>
      </c>
      <c r="B141" s="65">
        <v>3.3</v>
      </c>
      <c r="C141" s="65">
        <v>4</v>
      </c>
      <c r="D141" s="65">
        <v>46</v>
      </c>
      <c r="E141" s="65">
        <v>67</v>
      </c>
    </row>
    <row r="142" spans="1:5" s="2" customFormat="1" ht="25.5">
      <c r="A142" s="66" t="s">
        <v>2846</v>
      </c>
      <c r="B142" s="65">
        <v>4</v>
      </c>
      <c r="C142" s="65">
        <v>38</v>
      </c>
      <c r="D142" s="65">
        <v>67</v>
      </c>
      <c r="E142" s="65">
        <v>67</v>
      </c>
    </row>
    <row r="143" spans="1:5" s="2" customFormat="1" ht="25.5">
      <c r="A143" s="66" t="s">
        <v>2847</v>
      </c>
      <c r="B143" s="65" t="s">
        <v>2848</v>
      </c>
      <c r="C143" s="65" t="s">
        <v>2849</v>
      </c>
      <c r="D143" s="65">
        <v>33</v>
      </c>
      <c r="E143" s="65">
        <v>67</v>
      </c>
    </row>
    <row r="144" spans="1:5" s="2" customFormat="1" ht="25.5">
      <c r="A144" s="66" t="s">
        <v>2850</v>
      </c>
      <c r="B144" s="65">
        <v>2.4</v>
      </c>
      <c r="C144" s="65">
        <v>4</v>
      </c>
      <c r="D144" s="65">
        <v>47</v>
      </c>
      <c r="E144" s="65">
        <v>33</v>
      </c>
    </row>
    <row r="145" spans="1:5" s="2" customFormat="1" ht="12.75">
      <c r="A145" s="66" t="s">
        <v>2851</v>
      </c>
      <c r="B145" s="65">
        <v>3.7</v>
      </c>
      <c r="C145" s="65">
        <v>8</v>
      </c>
      <c r="D145" s="65">
        <v>55</v>
      </c>
      <c r="E145" s="65">
        <v>33</v>
      </c>
    </row>
    <row r="146" spans="1:5" s="2" customFormat="1" ht="25.5">
      <c r="A146" s="66" t="s">
        <v>2852</v>
      </c>
      <c r="B146" s="65">
        <v>2.3</v>
      </c>
      <c r="C146" s="65">
        <v>18</v>
      </c>
      <c r="D146" s="65">
        <v>52</v>
      </c>
      <c r="E146" s="65">
        <v>67</v>
      </c>
    </row>
  </sheetData>
  <mergeCells count="4">
    <mergeCell ref="B4:B6"/>
    <mergeCell ref="C4:C6"/>
    <mergeCell ref="D4:D6"/>
    <mergeCell ref="E4:E6"/>
  </mergeCells>
  <printOptions/>
  <pageMargins left="0.7875" right="0.7875" top="0.7875" bottom="0.7875" header="0.5" footer="0.5"/>
  <pageSetup fitToHeight="0"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O45"/>
  <sheetViews>
    <sheetView workbookViewId="0" topLeftCell="A1">
      <selection activeCell="A45" sqref="A45"/>
    </sheetView>
  </sheetViews>
  <sheetFormatPr defaultColWidth="9.140625" defaultRowHeight="12.75"/>
  <cols>
    <col min="1" max="2" width="9.00390625" style="1" customWidth="1"/>
    <col min="3" max="6" width="21.140625" style="1" customWidth="1"/>
    <col min="7" max="8" width="15.140625" style="1" customWidth="1"/>
    <col min="9" max="9" width="17.57421875" style="1" customWidth="1"/>
    <col min="10" max="10" width="16.28125" style="1" customWidth="1"/>
    <col min="11" max="11" width="16.00390625" style="1" customWidth="1"/>
    <col min="12" max="12" width="15.8515625" style="1" customWidth="1"/>
    <col min="13" max="13" width="20.7109375" style="1" customWidth="1"/>
    <col min="14" max="14" width="19.140625" style="1" customWidth="1"/>
    <col min="15" max="15" width="17.28125" style="1" customWidth="1"/>
    <col min="16" max="16384" width="9.00390625" style="1" customWidth="1"/>
  </cols>
  <sheetData>
    <row r="1" s="2" customFormat="1" ht="14.25">
      <c r="A1" s="2" t="s">
        <v>1020</v>
      </c>
    </row>
    <row r="2" s="2" customFormat="1" ht="12.75"/>
    <row r="3" spans="3:6" s="2" customFormat="1" ht="12.75">
      <c r="C3" s="2" t="s">
        <v>878</v>
      </c>
      <c r="F3" s="2" t="s">
        <v>879</v>
      </c>
    </row>
    <row r="4" s="2" customFormat="1" ht="12.75"/>
    <row r="5" spans="3:6" s="2" customFormat="1" ht="12.75">
      <c r="C5" s="2" t="s">
        <v>3040</v>
      </c>
      <c r="D5" s="2" t="s">
        <v>3041</v>
      </c>
      <c r="F5" s="2" t="s">
        <v>3042</v>
      </c>
    </row>
    <row r="6" s="2" customFormat="1" ht="12.75"/>
    <row r="7" spans="3:6" s="2" customFormat="1" ht="12.75">
      <c r="C7" s="2" t="s">
        <v>3043</v>
      </c>
      <c r="D7" s="2" t="s">
        <v>3043</v>
      </c>
      <c r="F7" s="2" t="s">
        <v>3044</v>
      </c>
    </row>
    <row r="8" s="2" customFormat="1" ht="12.75"/>
    <row r="9" spans="1:15" s="2" customFormat="1" ht="12.75">
      <c r="A9" s="2" t="s">
        <v>3045</v>
      </c>
      <c r="C9" s="3">
        <f>growth_acc_Table_1990!AB5</f>
        <v>1.4202229483808586</v>
      </c>
      <c r="D9" s="3">
        <f>growth_acc_Table_1992!AB5</f>
        <v>3.88022202880626</v>
      </c>
      <c r="F9" s="3">
        <f>'growth_acc_Table_1990_B&amp;L'!AB5</f>
        <v>0.5219021462210696</v>
      </c>
      <c r="H9" s="3"/>
      <c r="I9" s="3"/>
      <c r="M9" s="3"/>
      <c r="N9" s="3"/>
      <c r="O9" s="3"/>
    </row>
    <row r="10" spans="6:14" s="2" customFormat="1" ht="12.75">
      <c r="F10" s="3"/>
      <c r="I10" s="3"/>
      <c r="N10" s="3"/>
    </row>
    <row r="11" spans="1:15" s="2" customFormat="1" ht="12.75">
      <c r="A11" s="2" t="s">
        <v>3046</v>
      </c>
      <c r="C11" s="3">
        <f>growth_acc_Table_1990!AB7</f>
        <v>0.16369689534965715</v>
      </c>
      <c r="D11" s="3">
        <f>growth_acc_Table_1992!AB7</f>
        <v>3.347547948600873</v>
      </c>
      <c r="F11" s="3">
        <f>'growth_acc_Table_1990_B&amp;L'!AB7</f>
        <v>1.8079243570547188</v>
      </c>
      <c r="H11" s="3"/>
      <c r="I11" s="3"/>
      <c r="M11" s="3"/>
      <c r="N11" s="3"/>
      <c r="O11" s="3"/>
    </row>
    <row r="12" spans="1:15" s="2" customFormat="1" ht="12.75">
      <c r="A12" s="2" t="s">
        <v>3047</v>
      </c>
      <c r="C12" s="3">
        <f>growth_acc_Table_1990!AB8</f>
        <v>-1.0520357299129504</v>
      </c>
      <c r="D12" s="3">
        <f>growth_acc_Table_1992!AB8</f>
        <v>-0.8666228303453056</v>
      </c>
      <c r="F12" s="3">
        <f>'growth_acc_Table_1990_B&amp;L'!AB8</f>
        <v>1.437640000982599</v>
      </c>
      <c r="H12" s="3"/>
      <c r="I12" s="3"/>
      <c r="M12" s="3"/>
      <c r="N12" s="3"/>
      <c r="O12" s="3"/>
    </row>
    <row r="13" spans="1:15" s="2" customFormat="1" ht="12.75">
      <c r="A13" s="2" t="s">
        <v>3048</v>
      </c>
      <c r="C13" s="3">
        <f>growth_acc_Table_1990!AB9</f>
        <v>3.390733419447419</v>
      </c>
      <c r="D13" s="3">
        <f>growth_acc_Table_1992!AB9</f>
        <v>6.855198455114052</v>
      </c>
      <c r="F13" s="3">
        <f>'growth_acc_Table_1990_B&amp;L'!AB9</f>
        <v>3.2041913641745663</v>
      </c>
      <c r="H13" s="3"/>
      <c r="I13" s="3"/>
      <c r="M13" s="3"/>
      <c r="N13" s="3"/>
      <c r="O13" s="3"/>
    </row>
    <row r="14" spans="1:15" s="2" customFormat="1" ht="12.75">
      <c r="A14" s="2" t="s">
        <v>3049</v>
      </c>
      <c r="C14" s="3">
        <f>growth_acc_Table_1990!AB10</f>
        <v>7.743693796802928</v>
      </c>
      <c r="D14" s="3">
        <f>growth_acc_Table_1992!AB10</f>
        <v>11.10406535355028</v>
      </c>
      <c r="F14" s="3">
        <f>'growth_acc_Table_1990_B&amp;L'!AB10</f>
        <v>5.52093064197369</v>
      </c>
      <c r="H14" s="3"/>
      <c r="I14" s="3"/>
      <c r="M14" s="3"/>
      <c r="N14" s="3"/>
      <c r="O14" s="3"/>
    </row>
    <row r="15" spans="1:15" s="2" customFormat="1" ht="12.75">
      <c r="A15" s="2" t="s">
        <v>3050</v>
      </c>
      <c r="C15" s="3">
        <f>growth_acc_Table_1990!AB11</f>
        <v>-1.5287387186896693</v>
      </c>
      <c r="D15" s="3">
        <f>growth_acc_Table_1992!AB11</f>
        <v>0.804254557021433</v>
      </c>
      <c r="F15" s="3">
        <f>'growth_acc_Table_1990_B&amp;L'!AB11</f>
        <v>-6.558565702642681</v>
      </c>
      <c r="H15" s="3"/>
      <c r="I15" s="3"/>
      <c r="M15" s="3"/>
      <c r="N15" s="3"/>
      <c r="O15" s="3"/>
    </row>
    <row r="16" spans="1:15" s="2" customFormat="1" ht="12.75">
      <c r="A16" s="2" t="s">
        <v>3051</v>
      </c>
      <c r="C16" s="3">
        <f>growth_acc_Table_1990!AB12</f>
        <v>8.353337096336661</v>
      </c>
      <c r="D16" s="3">
        <f>growth_acc_Table_1992!AB12</f>
        <v>6.766457282944774</v>
      </c>
      <c r="F16" s="3">
        <f>'growth_acc_Table_1990_B&amp;L'!AB12</f>
        <v>6.573581603875627</v>
      </c>
      <c r="H16" s="3"/>
      <c r="I16" s="3"/>
      <c r="M16" s="3"/>
      <c r="N16" s="3"/>
      <c r="O16" s="3"/>
    </row>
    <row r="17" spans="1:15" s="2" customFormat="1" ht="12.75">
      <c r="A17" s="2" t="s">
        <v>3052</v>
      </c>
      <c r="C17" s="3">
        <f>growth_acc_Table_1990!AB13</f>
        <v>-6.908271392401057</v>
      </c>
      <c r="D17" s="3">
        <f>growth_acc_Table_1992!AB13</f>
        <v>-4.50935651271002</v>
      </c>
      <c r="F17" s="3">
        <f>'growth_acc_Table_1990_B&amp;L'!AB13</f>
        <v>-1.6442052189140521</v>
      </c>
      <c r="H17" s="3"/>
      <c r="I17" s="3"/>
      <c r="M17" s="3"/>
      <c r="N17" s="3"/>
      <c r="O17" s="3"/>
    </row>
    <row r="18" spans="1:15" s="2" customFormat="1" ht="12.75">
      <c r="A18" s="2" t="s">
        <v>3053</v>
      </c>
      <c r="C18" s="3">
        <f>growth_acc_Table_1990!AB14</f>
        <v>21.892326777102593</v>
      </c>
      <c r="D18" s="3">
        <f>growth_acc_Table_1992!AB14</f>
        <v>19.930979773254123</v>
      </c>
      <c r="F18" s="3">
        <f>'growth_acc_Table_1990_B&amp;L'!AB14</f>
        <v>24.840411618601255</v>
      </c>
      <c r="H18" s="3"/>
      <c r="I18" s="3"/>
      <c r="M18" s="3"/>
      <c r="N18" s="3"/>
      <c r="O18" s="3"/>
    </row>
    <row r="19" spans="1:15" s="2" customFormat="1" ht="12.75">
      <c r="A19" s="2" t="s">
        <v>3054</v>
      </c>
      <c r="C19" s="3">
        <f>growth_acc_Table_1990!AB15</f>
        <v>-9.305104130849593</v>
      </c>
      <c r="D19" s="3">
        <f>growth_acc_Table_1992!AB15</f>
        <v>-7.207272868919075</v>
      </c>
      <c r="F19" s="3">
        <f>'growth_acc_Table_1990_B&amp;L'!AB15</f>
        <v>-8.112664947872322</v>
      </c>
      <c r="H19" s="3"/>
      <c r="I19" s="3"/>
      <c r="M19" s="3"/>
      <c r="N19" s="3"/>
      <c r="O19" s="3"/>
    </row>
    <row r="20" spans="1:15" s="2" customFormat="1" ht="12.75">
      <c r="A20" s="2" t="s">
        <v>3055</v>
      </c>
      <c r="C20" s="3">
        <f>growth_acc_Table_1990!AB16</f>
        <v>-3.2211192688525387</v>
      </c>
      <c r="D20" s="3">
        <f>growth_acc_Table_1992!AB16</f>
        <v>-4.417016315685377</v>
      </c>
      <c r="F20" s="3">
        <f>'growth_acc_Table_1990_B&amp;L'!AB16</f>
        <v>-3.1478303631671456</v>
      </c>
      <c r="H20" s="3"/>
      <c r="I20" s="3"/>
      <c r="L20" s="19"/>
      <c r="M20" s="3"/>
      <c r="N20" s="3"/>
      <c r="O20" s="3"/>
    </row>
    <row r="21" spans="1:15" s="2" customFormat="1" ht="12.75">
      <c r="A21" s="2" t="s">
        <v>3056</v>
      </c>
      <c r="C21" s="3">
        <f>growth_acc_Table_1990!AB17</f>
        <v>-9.586325140336415</v>
      </c>
      <c r="D21" s="3">
        <f>growth_acc_Table_1992!AB17</f>
        <v>-6.039016563913858</v>
      </c>
      <c r="F21" s="3">
        <f>'growth_acc_Table_1990_B&amp;L'!AB17</f>
        <v>-9.18925156328596</v>
      </c>
      <c r="H21" s="3"/>
      <c r="I21" s="3"/>
      <c r="M21" s="3"/>
      <c r="N21" s="3"/>
      <c r="O21" s="3"/>
    </row>
    <row r="22" spans="1:15" s="2" customFormat="1" ht="12.75">
      <c r="A22" s="2" t="s">
        <v>3057</v>
      </c>
      <c r="C22" s="3">
        <f>growth_acc_Table_1990!AB18</f>
        <v>2.7807035856726756</v>
      </c>
      <c r="D22" s="3">
        <f>growth_acc_Table_1992!AB18</f>
        <v>-2.017632240683406</v>
      </c>
      <c r="F22" s="3">
        <f>'growth_acc_Table_1990_B&amp;L'!AB18</f>
        <v>3.5114002535418853</v>
      </c>
      <c r="H22" s="3"/>
      <c r="I22" s="3"/>
      <c r="M22" s="3"/>
      <c r="N22" s="3"/>
      <c r="O22" s="3"/>
    </row>
    <row r="23" spans="1:15" s="2" customFormat="1" ht="12.75">
      <c r="A23" s="2" t="s">
        <v>3058</v>
      </c>
      <c r="C23" s="3">
        <f>growth_acc_Table_1990!AB19</f>
        <v>-16.936818981591852</v>
      </c>
      <c r="D23" s="3">
        <f>growth_acc_Table_1992!AB19</f>
        <v>-15.705410969246348</v>
      </c>
      <c r="F23" s="3">
        <f>'growth_acc_Table_1990_B&amp;L'!AB19</f>
        <v>-14.384215695207281</v>
      </c>
      <c r="H23" s="3"/>
      <c r="I23" s="3"/>
      <c r="M23" s="3"/>
      <c r="N23" s="3"/>
      <c r="O23" s="3"/>
    </row>
    <row r="24" spans="1:15" s="2" customFormat="1" ht="12.75">
      <c r="A24" s="2" t="s">
        <v>3059</v>
      </c>
      <c r="C24" s="3">
        <f>growth_acc_Table_1990!AB20</f>
        <v>-0.5782098274691388</v>
      </c>
      <c r="D24" s="3">
        <f>growth_acc_Table_1992!AB20</f>
        <v>1.9923190690096397</v>
      </c>
      <c r="F24" s="3">
        <f>'growth_acc_Table_1990_B&amp;L'!AB20</f>
        <v>-4.60201719860316</v>
      </c>
      <c r="H24" s="3"/>
      <c r="I24" s="3"/>
      <c r="M24" s="3"/>
      <c r="N24" s="3"/>
      <c r="O24" s="3"/>
    </row>
    <row r="25" spans="1:15" s="2" customFormat="1" ht="12.75">
      <c r="A25" s="2" t="s">
        <v>3060</v>
      </c>
      <c r="C25" s="3">
        <f>growth_acc_Table_1990!AB21</f>
        <v>-0.8909451325047675</v>
      </c>
      <c r="D25" s="3">
        <f>growth_acc_Table_1992!AB21</f>
        <v>-0.5426037200415721</v>
      </c>
      <c r="F25" s="3">
        <f>'growth_acc_Table_1990_B&amp;L'!AB21</f>
        <v>2.525847252015828</v>
      </c>
      <c r="H25" s="3"/>
      <c r="I25" s="3"/>
      <c r="M25" s="3"/>
      <c r="N25" s="3"/>
      <c r="O25" s="3"/>
    </row>
    <row r="26" spans="3:15" s="2" customFormat="1" ht="12.75">
      <c r="C26" s="3"/>
      <c r="D26" s="3"/>
      <c r="F26" s="3"/>
      <c r="H26" s="3"/>
      <c r="I26" s="3"/>
      <c r="M26" s="3"/>
      <c r="N26" s="3"/>
      <c r="O26" s="3"/>
    </row>
    <row r="27" spans="1:15" s="2" customFormat="1" ht="12.75">
      <c r="A27" s="2" t="s">
        <v>3061</v>
      </c>
      <c r="C27" s="3">
        <f>growth_acc_Table_1990!AB23</f>
        <v>5.429569524924655</v>
      </c>
      <c r="D27" s="3">
        <f>growth_acc_Table_1992!AB23</f>
        <v>7.37909173367218</v>
      </c>
      <c r="F27" s="3">
        <f>'growth_acc_Table_1990_B&amp;L'!AB23</f>
        <v>5.011632239390468</v>
      </c>
      <c r="H27" s="3"/>
      <c r="I27" s="3"/>
      <c r="M27" s="3"/>
      <c r="N27" s="3"/>
      <c r="O27" s="3"/>
    </row>
    <row r="28" spans="1:15" s="2" customFormat="1" ht="12.75">
      <c r="A28" s="2" t="s">
        <v>3062</v>
      </c>
      <c r="C28" s="3">
        <f>growth_acc_Table_1990!AB24</f>
        <v>-10.065575725718679</v>
      </c>
      <c r="D28" s="3">
        <f>growth_acc_Table_1992!AB24</f>
        <v>-1.552584708412529</v>
      </c>
      <c r="F28" s="3">
        <f>'growth_acc_Table_1990_B&amp;L'!AB24</f>
        <v>-7.16298392660526</v>
      </c>
      <c r="H28" s="3"/>
      <c r="I28" s="3"/>
      <c r="M28" s="3"/>
      <c r="N28" s="3"/>
      <c r="O28" s="3"/>
    </row>
    <row r="29" spans="1:15" s="2" customFormat="1" ht="12.75">
      <c r="A29" s="2" t="s">
        <v>3063</v>
      </c>
      <c r="C29" s="3">
        <f>growth_acc_Table_1990!AB25</f>
        <v>-5.624068363041786</v>
      </c>
      <c r="D29" s="3">
        <f>growth_acc_Table_1992!AB25</f>
        <v>16.6234692975278</v>
      </c>
      <c r="F29" s="3">
        <f>'growth_acc_Table_1990_B&amp;L'!AB25</f>
        <v>-5.998187510695096</v>
      </c>
      <c r="H29" s="3"/>
      <c r="I29" s="3"/>
      <c r="M29" s="3"/>
      <c r="N29" s="3"/>
      <c r="O29" s="3"/>
    </row>
    <row r="30" spans="1:15" s="2" customFormat="1" ht="12.75">
      <c r="A30" s="2" t="s">
        <v>3064</v>
      </c>
      <c r="C30" s="3">
        <f>growth_acc_Table_1990!AB26</f>
        <v>9.599255258799946</v>
      </c>
      <c r="D30" s="3">
        <f>growth_acc_Table_1992!AB26</f>
        <v>11.262739658922824</v>
      </c>
      <c r="F30" s="3">
        <f>'growth_acc_Table_1990_B&amp;L'!AB26</f>
        <v>12.975076697370671</v>
      </c>
      <c r="H30" s="3"/>
      <c r="I30" s="3"/>
      <c r="M30" s="3"/>
      <c r="N30" s="3"/>
      <c r="O30" s="3"/>
    </row>
    <row r="31" spans="1:15" s="2" customFormat="1" ht="12.75">
      <c r="A31" s="2" t="s">
        <v>3065</v>
      </c>
      <c r="C31" s="3">
        <f>growth_acc_Table_1990!AB27</f>
        <v>-26.532894665217256</v>
      </c>
      <c r="D31" s="3">
        <f>growth_acc_Table_1992!AB27</f>
        <v>10.835407557564222</v>
      </c>
      <c r="F31" s="3">
        <f>'growth_acc_Table_1990_B&amp;L'!AB27</f>
        <v>-26.824128355329325</v>
      </c>
      <c r="H31" s="3"/>
      <c r="I31" s="3"/>
      <c r="M31" s="3"/>
      <c r="N31" s="3"/>
      <c r="O31" s="3"/>
    </row>
    <row r="32" spans="1:15" s="2" customFormat="1" ht="12.75">
      <c r="A32" s="2" t="s">
        <v>3066</v>
      </c>
      <c r="C32" s="3">
        <f>growth_acc_Table_1990!AB28</f>
        <v>-23.007909518266263</v>
      </c>
      <c r="D32" s="3">
        <f>growth_acc_Table_1992!AB28</f>
        <v>-0.6842889713254722</v>
      </c>
      <c r="F32" s="3">
        <f>'growth_acc_Table_1990_B&amp;L'!AB28</f>
        <v>-23.31311673336292</v>
      </c>
      <c r="H32" s="3"/>
      <c r="I32" s="3"/>
      <c r="M32" s="3"/>
      <c r="N32" s="3"/>
      <c r="O32" s="3"/>
    </row>
    <row r="33" spans="1:15" s="2" customFormat="1" ht="12.75">
      <c r="A33" s="2" t="s">
        <v>3067</v>
      </c>
      <c r="C33" s="3">
        <f>growth_acc_Table_1990!AB29</f>
        <v>9.84246327370591</v>
      </c>
      <c r="D33" s="3">
        <f>growth_acc_Table_1992!AB29</f>
        <v>6.4960406528593015</v>
      </c>
      <c r="F33" s="3">
        <f>'growth_acc_Table_1990_B&amp;L'!AB29</f>
        <v>9.40703267160948</v>
      </c>
      <c r="H33" s="3"/>
      <c r="I33" s="3"/>
      <c r="M33" s="3"/>
      <c r="N33" s="3"/>
      <c r="O33" s="3"/>
    </row>
    <row r="34" spans="1:15" s="2" customFormat="1" ht="12.75">
      <c r="A34" s="2" t="s">
        <v>3068</v>
      </c>
      <c r="C34" s="3">
        <f>growth_acc_Table_1990!AB30</f>
        <v>26.605908834467485</v>
      </c>
      <c r="D34" s="3">
        <f>growth_acc_Table_1992!AB30</f>
        <v>24.087166509194592</v>
      </c>
      <c r="F34" s="3">
        <f>'growth_acc_Table_1990_B&amp;L'!AB30</f>
        <v>29.26904293516951</v>
      </c>
      <c r="H34" s="3"/>
      <c r="I34" s="3"/>
      <c r="M34" s="3"/>
      <c r="N34" s="3"/>
      <c r="O34" s="3"/>
    </row>
    <row r="35" spans="1:15" s="2" customFormat="1" ht="12.75">
      <c r="A35" s="2" t="s">
        <v>3069</v>
      </c>
      <c r="C35" s="3">
        <f>growth_acc_Table_1990!AB31</f>
        <v>11.447728074175359</v>
      </c>
      <c r="D35" s="3">
        <f>growth_acc_Table_1992!AB31</f>
        <v>18.028195953918573</v>
      </c>
      <c r="F35" s="3">
        <f>'growth_acc_Table_1990_B&amp;L'!AB31</f>
        <v>14.77117106764265</v>
      </c>
      <c r="H35" s="3"/>
      <c r="I35" s="3"/>
      <c r="M35" s="3"/>
      <c r="N35" s="3"/>
      <c r="O35" s="3"/>
    </row>
    <row r="36" spans="3:15" s="2" customFormat="1" ht="12.75">
      <c r="C36" s="3"/>
      <c r="D36" s="3"/>
      <c r="F36" s="3"/>
      <c r="H36" s="3"/>
      <c r="I36" s="3"/>
      <c r="M36" s="3"/>
      <c r="N36" s="3"/>
      <c r="O36" s="3"/>
    </row>
    <row r="37" spans="1:15" s="2" customFormat="1" ht="12.75">
      <c r="A37" s="2" t="s">
        <v>967</v>
      </c>
      <c r="C37" s="3">
        <f>growth_acc_Table_1990!AB33</f>
        <v>-1.7395931892363548</v>
      </c>
      <c r="D37" s="3">
        <f>growth_acc_Table_1992!AB33</f>
        <v>-0.9369414861274032</v>
      </c>
      <c r="F37" s="3">
        <f>'growth_acc_Table_1990_B&amp;L'!AB33</f>
        <v>-2.129255644723034</v>
      </c>
      <c r="H37" s="3"/>
      <c r="I37" s="3"/>
      <c r="M37" s="3"/>
      <c r="N37" s="3"/>
      <c r="O37" s="3"/>
    </row>
    <row r="38" spans="1:15" s="2" customFormat="1" ht="12.75">
      <c r="A38" s="2" t="s">
        <v>845</v>
      </c>
      <c r="C38" s="3">
        <f>growth_acc_Table_1990!AB34</f>
        <v>8.552482464416626</v>
      </c>
      <c r="D38" s="3">
        <f>growth_acc_Table_1992!AB34</f>
        <v>13.95725533437506</v>
      </c>
      <c r="F38" s="3">
        <f>'growth_acc_Table_1990_B&amp;L'!AB34</f>
        <v>10.823903361961804</v>
      </c>
      <c r="H38" s="3"/>
      <c r="I38" s="3"/>
      <c r="M38" s="3"/>
      <c r="N38" s="3"/>
      <c r="O38" s="3"/>
    </row>
    <row r="39" spans="1:15" s="2" customFormat="1" ht="12.75">
      <c r="A39" s="2" t="s">
        <v>968</v>
      </c>
      <c r="C39" s="3">
        <f>growth_acc_Table_1990!AB35</f>
        <v>0.016266710593087416</v>
      </c>
      <c r="D39" s="3">
        <f>growth_acc_Table_1992!AB35</f>
        <v>0.4819586521143779</v>
      </c>
      <c r="F39" s="3">
        <f>'growth_acc_Table_1990_B&amp;L'!AB35</f>
        <v>0.09202811779288562</v>
      </c>
      <c r="H39" s="3"/>
      <c r="I39" s="3"/>
      <c r="M39" s="3"/>
      <c r="N39" s="3"/>
      <c r="O39" s="3"/>
    </row>
    <row r="40" spans="6:14" s="2" customFormat="1" ht="12.75">
      <c r="F40" s="3"/>
      <c r="I40" s="3"/>
      <c r="N40" s="3"/>
    </row>
    <row r="41" spans="1:14" s="2" customFormat="1" ht="12.75">
      <c r="A41" s="2" t="s">
        <v>3070</v>
      </c>
      <c r="C41" s="3">
        <f>growth_acc_Table_1990!AB37</f>
        <v>-0.4105417913943583</v>
      </c>
      <c r="D41" s="3">
        <f>growth_acc_Table_1992!AB37</f>
        <v>1.5217902965058825</v>
      </c>
      <c r="F41" s="3">
        <f>'growth_acc_Table_1990_B&amp;L'!AB37</f>
        <v>-3.085620364755966</v>
      </c>
      <c r="H41" s="3"/>
      <c r="I41" s="3"/>
      <c r="N41" s="3"/>
    </row>
    <row r="42" spans="3:14" s="2" customFormat="1" ht="12.75">
      <c r="C42" s="3"/>
      <c r="D42" s="3"/>
      <c r="F42" s="3"/>
      <c r="H42" s="3"/>
      <c r="I42" s="3"/>
      <c r="N42" s="3"/>
    </row>
    <row r="43" spans="1:14" s="2" customFormat="1" ht="12.75">
      <c r="A43" s="2" t="s">
        <v>3132</v>
      </c>
      <c r="C43" s="3"/>
      <c r="D43" s="3"/>
      <c r="F43" s="3"/>
      <c r="H43" s="3"/>
      <c r="I43" s="3"/>
      <c r="N43" s="3"/>
    </row>
    <row r="44" s="2" customFormat="1" ht="12.75"/>
    <row r="45" spans="1:4" s="2" customFormat="1" ht="14.25">
      <c r="A45" s="69" t="s">
        <v>3133</v>
      </c>
      <c r="C45" s="3"/>
      <c r="D45" s="3"/>
    </row>
  </sheetData>
  <printOptions/>
  <pageMargins left="0.7875" right="0.7875" top="0.7875" bottom="0.7875" header="0.5" footer="0.5"/>
  <pageSetup fitToHeight="0"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1:IU43"/>
  <sheetViews>
    <sheetView workbookViewId="0" topLeftCell="A1">
      <selection activeCell="A41" sqref="A41"/>
    </sheetView>
  </sheetViews>
  <sheetFormatPr defaultColWidth="9.140625" defaultRowHeight="12.75"/>
  <cols>
    <col min="1" max="10" width="9.00390625" style="1" customWidth="1"/>
    <col min="11" max="16" width="9.00390625" style="21" customWidth="1"/>
    <col min="17" max="255" width="9.00390625" style="1" customWidth="1"/>
    <col min="256" max="16384" width="9.00390625" style="0" customWidth="1"/>
  </cols>
  <sheetData>
    <row r="1" spans="1:255" ht="14.25">
      <c r="A1" s="2" t="s">
        <v>1021</v>
      </c>
      <c r="B1" s="2"/>
      <c r="C1" s="2"/>
      <c r="D1" s="2"/>
      <c r="E1" s="2"/>
      <c r="F1" s="2"/>
      <c r="G1" s="2"/>
      <c r="H1" s="2"/>
      <c r="I1" s="2"/>
      <c r="J1" s="2"/>
      <c r="K1" s="22" t="s">
        <v>3071</v>
      </c>
      <c r="L1" s="22"/>
      <c r="M1" s="22"/>
      <c r="N1" s="22"/>
      <c r="O1" s="22"/>
      <c r="P1" s="2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12.75">
      <c r="A2" s="2"/>
      <c r="B2" s="2"/>
      <c r="C2" s="2"/>
      <c r="D2" s="2"/>
      <c r="E2" s="2"/>
      <c r="F2" s="2"/>
      <c r="G2" s="2"/>
      <c r="H2" s="2"/>
      <c r="I2" s="2"/>
      <c r="J2" s="2"/>
      <c r="K2" s="22"/>
      <c r="L2" s="22"/>
      <c r="M2" s="22"/>
      <c r="N2" s="22"/>
      <c r="O2" s="22"/>
      <c r="P2" s="2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255" ht="14.25">
      <c r="A3" s="2"/>
      <c r="B3" s="2"/>
      <c r="C3" s="2"/>
      <c r="D3" s="2" t="s">
        <v>3072</v>
      </c>
      <c r="E3" s="2" t="s">
        <v>3073</v>
      </c>
      <c r="F3" s="2" t="s">
        <v>3074</v>
      </c>
      <c r="G3" s="2" t="s">
        <v>1022</v>
      </c>
      <c r="H3" s="2" t="s">
        <v>1023</v>
      </c>
      <c r="I3" s="2"/>
      <c r="J3" s="2"/>
      <c r="K3" s="22" t="s">
        <v>3075</v>
      </c>
      <c r="L3" s="22"/>
      <c r="M3" s="22"/>
      <c r="N3" s="22"/>
      <c r="O3" s="22"/>
      <c r="P3" s="2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12.75">
      <c r="A4" s="2"/>
      <c r="B4" s="2"/>
      <c r="C4" s="2"/>
      <c r="D4" s="2"/>
      <c r="E4" s="2"/>
      <c r="F4" s="2"/>
      <c r="G4" s="2"/>
      <c r="H4" s="2"/>
      <c r="I4" s="2"/>
      <c r="J4" s="2"/>
      <c r="K4" s="22"/>
      <c r="L4" s="22"/>
      <c r="M4" s="22"/>
      <c r="N4" s="22"/>
      <c r="O4" s="22"/>
      <c r="P4" s="2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ht="12.75">
      <c r="A5" s="2" t="s">
        <v>3076</v>
      </c>
      <c r="B5" s="2"/>
      <c r="C5" s="2"/>
      <c r="D5" s="4">
        <v>1.57</v>
      </c>
      <c r="E5" s="4">
        <v>4.64</v>
      </c>
      <c r="F5" s="3">
        <v>54.7770700636943</v>
      </c>
      <c r="G5" s="3">
        <v>40.7</v>
      </c>
      <c r="H5" s="3">
        <v>13.1</v>
      </c>
      <c r="I5" s="2"/>
      <c r="J5" s="2"/>
      <c r="K5" s="5">
        <v>1930</v>
      </c>
      <c r="L5" s="5">
        <v>1930</v>
      </c>
      <c r="M5" s="5">
        <v>1930</v>
      </c>
      <c r="N5" s="5">
        <v>1930</v>
      </c>
      <c r="O5" s="5">
        <v>1930</v>
      </c>
      <c r="P5" s="2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12.75">
      <c r="A6" s="2"/>
      <c r="B6" s="2"/>
      <c r="C6" s="2"/>
      <c r="D6" s="4"/>
      <c r="E6" s="4"/>
      <c r="F6" s="3"/>
      <c r="G6" s="3"/>
      <c r="H6" s="3"/>
      <c r="I6" s="2"/>
      <c r="J6" s="2"/>
      <c r="K6" s="5"/>
      <c r="L6" s="5"/>
      <c r="M6" s="5"/>
      <c r="N6" s="5"/>
      <c r="O6" s="5"/>
      <c r="P6" s="2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ht="12.75">
      <c r="A7" s="2" t="s">
        <v>3077</v>
      </c>
      <c r="B7" s="2"/>
      <c r="C7" s="2"/>
      <c r="D7" s="10">
        <v>1.85</v>
      </c>
      <c r="E7" s="10" t="s">
        <v>3078</v>
      </c>
      <c r="F7" s="11">
        <v>40.5405405405405</v>
      </c>
      <c r="G7" s="11">
        <v>174.2</v>
      </c>
      <c r="H7" s="11">
        <v>82.6</v>
      </c>
      <c r="I7" s="2"/>
      <c r="J7" s="2"/>
      <c r="K7" s="6">
        <v>8151</v>
      </c>
      <c r="L7" s="6">
        <v>8151</v>
      </c>
      <c r="M7" s="6">
        <v>0</v>
      </c>
      <c r="N7" s="6">
        <v>8151</v>
      </c>
      <c r="O7" s="6">
        <v>8151</v>
      </c>
      <c r="P7" s="2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12.75">
      <c r="A8" s="2" t="s">
        <v>3079</v>
      </c>
      <c r="B8" s="2"/>
      <c r="C8" s="2"/>
      <c r="D8" s="10">
        <v>2.17</v>
      </c>
      <c r="E8" s="10" t="s">
        <v>3080</v>
      </c>
      <c r="F8" s="11" t="s">
        <v>3081</v>
      </c>
      <c r="G8" s="11">
        <v>151.8</v>
      </c>
      <c r="H8" s="11">
        <v>93.3</v>
      </c>
      <c r="I8" s="2"/>
      <c r="J8" s="2"/>
      <c r="K8" s="6">
        <v>10259</v>
      </c>
      <c r="L8" s="6">
        <v>0</v>
      </c>
      <c r="M8" s="6">
        <v>0</v>
      </c>
      <c r="N8" s="6">
        <v>10259</v>
      </c>
      <c r="O8" s="6">
        <v>10259</v>
      </c>
      <c r="P8" s="2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12.75">
      <c r="A9" s="2" t="s">
        <v>3082</v>
      </c>
      <c r="B9" s="2"/>
      <c r="C9" s="2"/>
      <c r="D9" s="10">
        <v>2.4</v>
      </c>
      <c r="E9" s="10">
        <v>6.86</v>
      </c>
      <c r="F9" s="11">
        <v>61.6666666666667</v>
      </c>
      <c r="G9" s="11">
        <v>211</v>
      </c>
      <c r="H9" s="11">
        <v>106</v>
      </c>
      <c r="I9" s="2"/>
      <c r="J9" s="2"/>
      <c r="K9" s="6">
        <v>5353</v>
      </c>
      <c r="L9" s="6">
        <v>5353</v>
      </c>
      <c r="M9" s="6">
        <v>5353</v>
      </c>
      <c r="N9" s="6">
        <v>5353</v>
      </c>
      <c r="O9" s="6">
        <v>5353</v>
      </c>
      <c r="P9" s="2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12.75">
      <c r="A10" s="2" t="s">
        <v>3083</v>
      </c>
      <c r="B10" s="2"/>
      <c r="C10" s="2"/>
      <c r="D10" s="10">
        <v>3.4</v>
      </c>
      <c r="E10" s="10">
        <v>13.77</v>
      </c>
      <c r="F10" s="11">
        <v>70.8823529411765</v>
      </c>
      <c r="G10" s="11">
        <v>337.8</v>
      </c>
      <c r="H10" s="11">
        <v>156.1</v>
      </c>
      <c r="I10" s="2"/>
      <c r="J10" s="2"/>
      <c r="K10" s="6">
        <v>5176</v>
      </c>
      <c r="L10" s="6">
        <v>5176</v>
      </c>
      <c r="M10" s="6">
        <v>5176</v>
      </c>
      <c r="N10" s="6">
        <v>5176</v>
      </c>
      <c r="O10" s="6">
        <v>5176</v>
      </c>
      <c r="P10" s="2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12.75">
      <c r="A11" s="2" t="s">
        <v>3084</v>
      </c>
      <c r="B11" s="2"/>
      <c r="C11" s="2"/>
      <c r="D11" s="10">
        <v>2.23</v>
      </c>
      <c r="E11" s="10" t="s">
        <v>3085</v>
      </c>
      <c r="F11" s="11" t="s">
        <v>3086</v>
      </c>
      <c r="G11" s="11">
        <v>145.3</v>
      </c>
      <c r="H11" s="11">
        <v>76.5</v>
      </c>
      <c r="I11" s="2"/>
      <c r="J11" s="2"/>
      <c r="K11" s="6">
        <v>59658</v>
      </c>
      <c r="L11" s="6">
        <v>0</v>
      </c>
      <c r="M11" s="6">
        <v>0</v>
      </c>
      <c r="N11" s="6">
        <v>59658</v>
      </c>
      <c r="O11" s="6">
        <v>59658</v>
      </c>
      <c r="P11" s="2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12.75">
      <c r="A12" s="2" t="s">
        <v>3087</v>
      </c>
      <c r="B12" s="2"/>
      <c r="C12" s="2"/>
      <c r="D12" s="10">
        <v>2.49</v>
      </c>
      <c r="E12" s="10">
        <v>6.55</v>
      </c>
      <c r="F12" s="11">
        <v>65.863453815261</v>
      </c>
      <c r="G12" s="11">
        <v>309.9</v>
      </c>
      <c r="H12" s="11">
        <v>147.4</v>
      </c>
      <c r="I12" s="2"/>
      <c r="J12" s="2"/>
      <c r="K12" s="6">
        <v>82285</v>
      </c>
      <c r="L12" s="6">
        <v>82285</v>
      </c>
      <c r="M12" s="6">
        <v>82285</v>
      </c>
      <c r="N12" s="6">
        <v>82285</v>
      </c>
      <c r="O12" s="6">
        <v>82285</v>
      </c>
      <c r="P12" s="2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12.75">
      <c r="A13" s="2" t="s">
        <v>3088</v>
      </c>
      <c r="B13" s="2"/>
      <c r="C13" s="2"/>
      <c r="D13" s="10" t="s">
        <v>3089</v>
      </c>
      <c r="E13" s="10" t="s">
        <v>3090</v>
      </c>
      <c r="F13" s="11" t="s">
        <v>3091</v>
      </c>
      <c r="G13" s="11">
        <v>7.7</v>
      </c>
      <c r="H13" s="11">
        <v>3.4</v>
      </c>
      <c r="I13" s="2"/>
      <c r="J13" s="2"/>
      <c r="K13" s="6">
        <v>0</v>
      </c>
      <c r="L13" s="6">
        <v>0</v>
      </c>
      <c r="M13" s="6">
        <v>0</v>
      </c>
      <c r="N13" s="6">
        <v>10624</v>
      </c>
      <c r="O13" s="6">
        <v>10624</v>
      </c>
      <c r="P13" s="2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A14" s="2" t="s">
        <v>3092</v>
      </c>
      <c r="B14" s="2"/>
      <c r="C14" s="2"/>
      <c r="D14" s="10">
        <v>1.17</v>
      </c>
      <c r="E14" s="10">
        <v>4.98</v>
      </c>
      <c r="F14" s="11">
        <v>66.6666666666667</v>
      </c>
      <c r="G14" s="11">
        <v>85.6</v>
      </c>
      <c r="H14" s="11">
        <v>49.1</v>
      </c>
      <c r="I14" s="2"/>
      <c r="J14" s="2"/>
      <c r="K14" s="6">
        <v>3841</v>
      </c>
      <c r="L14" s="6">
        <v>3841</v>
      </c>
      <c r="M14" s="6">
        <v>3841</v>
      </c>
      <c r="N14" s="6">
        <v>3841</v>
      </c>
      <c r="O14" s="6">
        <v>3841</v>
      </c>
      <c r="P14" s="2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ht="12.75">
      <c r="A15" s="2" t="s">
        <v>3093</v>
      </c>
      <c r="B15" s="2"/>
      <c r="C15" s="2"/>
      <c r="D15" s="10">
        <v>1.11</v>
      </c>
      <c r="E15" s="10" t="s">
        <v>3094</v>
      </c>
      <c r="F15" s="11">
        <v>50.450450450450504</v>
      </c>
      <c r="G15" s="11">
        <v>74.7</v>
      </c>
      <c r="H15" s="11">
        <v>32.7</v>
      </c>
      <c r="I15" s="2"/>
      <c r="J15" s="2"/>
      <c r="K15" s="6">
        <v>57847</v>
      </c>
      <c r="L15" s="6">
        <v>57847</v>
      </c>
      <c r="M15" s="6">
        <v>0</v>
      </c>
      <c r="N15" s="6">
        <v>57847</v>
      </c>
      <c r="O15" s="6">
        <v>57847</v>
      </c>
      <c r="P15" s="2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12.75">
      <c r="A16" s="2" t="s">
        <v>3095</v>
      </c>
      <c r="B16" s="2"/>
      <c r="C16" s="2"/>
      <c r="D16" s="10" t="s">
        <v>3096</v>
      </c>
      <c r="E16" s="10" t="s">
        <v>3097</v>
      </c>
      <c r="F16" s="11" t="s">
        <v>3098</v>
      </c>
      <c r="G16" s="11" t="s">
        <v>3099</v>
      </c>
      <c r="H16" s="11" t="s">
        <v>3100</v>
      </c>
      <c r="I16" s="2"/>
      <c r="J16" s="2"/>
      <c r="K16" s="6">
        <v>0</v>
      </c>
      <c r="L16" s="6">
        <v>0</v>
      </c>
      <c r="M16" s="6">
        <v>0</v>
      </c>
      <c r="N16" s="6">
        <v>0</v>
      </c>
      <c r="O16" s="6">
        <v>0</v>
      </c>
      <c r="P16" s="2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ht="12.75">
      <c r="A17" s="2" t="s">
        <v>3101</v>
      </c>
      <c r="B17" s="2"/>
      <c r="C17" s="2"/>
      <c r="D17" s="10" t="s">
        <v>3102</v>
      </c>
      <c r="E17" s="10" t="s">
        <v>3103</v>
      </c>
      <c r="F17" s="11" t="s">
        <v>3104</v>
      </c>
      <c r="G17" s="11">
        <v>242.7</v>
      </c>
      <c r="H17" s="11">
        <v>98.5</v>
      </c>
      <c r="I17" s="2"/>
      <c r="J17" s="2"/>
      <c r="K17" s="6">
        <v>0</v>
      </c>
      <c r="L17" s="6">
        <v>0</v>
      </c>
      <c r="M17" s="6">
        <v>0</v>
      </c>
      <c r="N17" s="6">
        <v>15981</v>
      </c>
      <c r="O17" s="6">
        <v>15981</v>
      </c>
      <c r="P17" s="2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ht="12.75">
      <c r="A18" s="2" t="s">
        <v>3105</v>
      </c>
      <c r="B18" s="2"/>
      <c r="C18" s="2"/>
      <c r="D18" s="10">
        <v>0.84</v>
      </c>
      <c r="E18" s="10">
        <v>3.39</v>
      </c>
      <c r="F18" s="11">
        <v>32.1428571428571</v>
      </c>
      <c r="G18" s="11">
        <v>5.5</v>
      </c>
      <c r="H18" s="11">
        <v>1.9</v>
      </c>
      <c r="I18" s="2"/>
      <c r="J18" s="2"/>
      <c r="K18" s="6">
        <v>10066</v>
      </c>
      <c r="L18" s="6">
        <v>10066</v>
      </c>
      <c r="M18" s="6">
        <v>10066</v>
      </c>
      <c r="N18" s="6">
        <v>10066</v>
      </c>
      <c r="O18" s="6">
        <v>10066</v>
      </c>
      <c r="P18" s="2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ht="12.75">
      <c r="A19" s="2" t="s">
        <v>3106</v>
      </c>
      <c r="B19" s="2"/>
      <c r="C19" s="2"/>
      <c r="D19" s="10">
        <v>0.96</v>
      </c>
      <c r="E19" s="10">
        <v>4.52</v>
      </c>
      <c r="F19" s="11">
        <v>46.875</v>
      </c>
      <c r="G19" s="11">
        <v>24.1</v>
      </c>
      <c r="H19" s="11">
        <v>8.7</v>
      </c>
      <c r="I19" s="2"/>
      <c r="J19" s="2"/>
      <c r="K19" s="6">
        <v>40083</v>
      </c>
      <c r="L19" s="6">
        <v>40083</v>
      </c>
      <c r="M19" s="6">
        <v>40083</v>
      </c>
      <c r="N19" s="6">
        <v>40083</v>
      </c>
      <c r="O19" s="6">
        <v>40083</v>
      </c>
      <c r="P19" s="2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ht="12.75">
      <c r="A20" s="2" t="s">
        <v>3107</v>
      </c>
      <c r="B20" s="2"/>
      <c r="C20" s="2"/>
      <c r="D20" s="10">
        <v>4.27</v>
      </c>
      <c r="E20" s="10">
        <v>10.1</v>
      </c>
      <c r="F20" s="11">
        <v>71.8969555035129</v>
      </c>
      <c r="G20" s="11">
        <v>366.6</v>
      </c>
      <c r="H20" s="11">
        <v>213.7</v>
      </c>
      <c r="I20" s="2"/>
      <c r="J20" s="2"/>
      <c r="K20" s="6">
        <v>8875</v>
      </c>
      <c r="L20" s="6">
        <v>8875</v>
      </c>
      <c r="M20" s="6">
        <v>8875</v>
      </c>
      <c r="N20" s="6">
        <v>8875</v>
      </c>
      <c r="O20" s="6">
        <v>8875</v>
      </c>
      <c r="P20" s="2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ht="12.75">
      <c r="A21" s="2" t="s">
        <v>3108</v>
      </c>
      <c r="B21" s="2"/>
      <c r="C21" s="2"/>
      <c r="D21" s="10">
        <v>1.89</v>
      </c>
      <c r="E21" s="10">
        <v>11.61</v>
      </c>
      <c r="F21" s="11">
        <v>90.4761904761905</v>
      </c>
      <c r="G21" s="11">
        <v>133.5</v>
      </c>
      <c r="H21" s="11">
        <v>77.2</v>
      </c>
      <c r="I21" s="2"/>
      <c r="J21" s="2"/>
      <c r="K21" s="6">
        <v>59723</v>
      </c>
      <c r="L21" s="6">
        <v>59723</v>
      </c>
      <c r="M21" s="6">
        <v>59723</v>
      </c>
      <c r="N21" s="6">
        <v>59723</v>
      </c>
      <c r="O21" s="6">
        <v>59723</v>
      </c>
      <c r="P21" s="2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ht="12.75">
      <c r="A22" s="2"/>
      <c r="B22" s="2"/>
      <c r="C22" s="2"/>
      <c r="D22" s="9"/>
      <c r="E22" s="9"/>
      <c r="F22" s="11"/>
      <c r="G22" s="11"/>
      <c r="H22" s="11"/>
      <c r="I22" s="2"/>
      <c r="J22" s="2"/>
      <c r="K22" s="6"/>
      <c r="L22" s="6"/>
      <c r="M22" s="6"/>
      <c r="N22" s="6"/>
      <c r="O22" s="6"/>
      <c r="P22" s="2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ht="12.75">
      <c r="A23" s="2" t="s">
        <v>3109</v>
      </c>
      <c r="B23" s="2"/>
      <c r="C23" s="2"/>
      <c r="D23" s="10">
        <v>0.27</v>
      </c>
      <c r="E23" s="10">
        <v>1.09</v>
      </c>
      <c r="F23" s="11">
        <v>14.8148148148148</v>
      </c>
      <c r="G23" s="11">
        <v>14.5</v>
      </c>
      <c r="H23" s="11">
        <v>2.6</v>
      </c>
      <c r="I23" s="2"/>
      <c r="J23" s="2"/>
      <c r="K23" s="6">
        <v>762.887</v>
      </c>
      <c r="L23" s="6">
        <v>762.887</v>
      </c>
      <c r="M23" s="6">
        <v>762.887</v>
      </c>
      <c r="N23" s="6">
        <v>762.887</v>
      </c>
      <c r="O23" s="6">
        <v>762.887</v>
      </c>
      <c r="P23" s="2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ht="12.75">
      <c r="A24" s="2" t="s">
        <v>3110</v>
      </c>
      <c r="B24" s="2"/>
      <c r="C24" s="2"/>
      <c r="D24" s="10">
        <v>1.3</v>
      </c>
      <c r="E24" s="10">
        <v>2.93</v>
      </c>
      <c r="F24" s="11">
        <v>52.3076923076923</v>
      </c>
      <c r="G24" s="11">
        <v>10.7</v>
      </c>
      <c r="H24" s="11">
        <v>3</v>
      </c>
      <c r="I24" s="2"/>
      <c r="J24" s="2"/>
      <c r="K24" s="6">
        <v>10264.212</v>
      </c>
      <c r="L24" s="6">
        <v>10264.212</v>
      </c>
      <c r="M24" s="6">
        <v>10264.212</v>
      </c>
      <c r="N24" s="6">
        <v>10264.212</v>
      </c>
      <c r="O24" s="6">
        <v>10264.212</v>
      </c>
      <c r="P24" s="2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ht="12.75">
      <c r="A25" s="2" t="s">
        <v>3111</v>
      </c>
      <c r="B25" s="2"/>
      <c r="C25" s="2"/>
      <c r="D25" s="10">
        <v>0.79</v>
      </c>
      <c r="E25" s="10">
        <v>3.83</v>
      </c>
      <c r="F25" s="11">
        <v>32.9113924050633</v>
      </c>
      <c r="G25" s="11">
        <v>11</v>
      </c>
      <c r="H25" s="11">
        <v>2.2</v>
      </c>
      <c r="I25" s="2"/>
      <c r="J25" s="2"/>
      <c r="K25" s="6">
        <v>1423.316</v>
      </c>
      <c r="L25" s="6">
        <v>1423.316</v>
      </c>
      <c r="M25" s="6">
        <v>1423.316</v>
      </c>
      <c r="N25" s="6">
        <v>1423.316</v>
      </c>
      <c r="O25" s="6">
        <v>1423.316</v>
      </c>
      <c r="P25" s="2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ht="12.75">
      <c r="A26" s="2" t="s">
        <v>3112</v>
      </c>
      <c r="B26" s="2"/>
      <c r="C26" s="2"/>
      <c r="D26" s="10">
        <v>0.95</v>
      </c>
      <c r="E26" s="10">
        <v>3.61</v>
      </c>
      <c r="F26" s="11">
        <v>34.7368421052632</v>
      </c>
      <c r="G26" s="11">
        <v>19</v>
      </c>
      <c r="H26" s="11">
        <v>7.3</v>
      </c>
      <c r="I26" s="2"/>
      <c r="J26" s="2"/>
      <c r="K26" s="6">
        <v>10106.017</v>
      </c>
      <c r="L26" s="6">
        <v>10106.017</v>
      </c>
      <c r="M26" s="6">
        <v>10106.017</v>
      </c>
      <c r="N26" s="6">
        <v>10106.017</v>
      </c>
      <c r="O26" s="6">
        <v>10106.017</v>
      </c>
      <c r="P26" s="2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ht="12.75">
      <c r="A27" s="2" t="s">
        <v>3113</v>
      </c>
      <c r="B27" s="2"/>
      <c r="C27" s="2"/>
      <c r="D27" s="10">
        <v>0.44</v>
      </c>
      <c r="E27" s="10">
        <v>3.15</v>
      </c>
      <c r="F27" s="11">
        <v>18.1818181818182</v>
      </c>
      <c r="G27" s="11">
        <v>7.6</v>
      </c>
      <c r="H27" s="11">
        <v>0.8</v>
      </c>
      <c r="I27" s="2"/>
      <c r="J27" s="2"/>
      <c r="K27" s="6">
        <v>2385.231</v>
      </c>
      <c r="L27" s="6">
        <v>2385.231</v>
      </c>
      <c r="M27" s="6">
        <v>2385.231</v>
      </c>
      <c r="N27" s="6">
        <v>2385.231</v>
      </c>
      <c r="O27" s="6">
        <v>2385.231</v>
      </c>
      <c r="P27" s="2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ht="12.75">
      <c r="A28" s="2" t="s">
        <v>3114</v>
      </c>
      <c r="B28" s="2"/>
      <c r="C28" s="2"/>
      <c r="D28" s="10">
        <v>0.69</v>
      </c>
      <c r="E28" s="10">
        <v>4.55</v>
      </c>
      <c r="F28" s="11">
        <v>36.231884057971</v>
      </c>
      <c r="G28" s="11">
        <v>2.4</v>
      </c>
      <c r="H28" s="11">
        <v>1.4</v>
      </c>
      <c r="I28" s="2"/>
      <c r="J28" s="2"/>
      <c r="K28" s="6">
        <v>3610.535</v>
      </c>
      <c r="L28" s="6">
        <v>3610.535</v>
      </c>
      <c r="M28" s="6">
        <v>3610.535</v>
      </c>
      <c r="N28" s="6">
        <v>3610.535</v>
      </c>
      <c r="O28" s="6">
        <v>3610.535</v>
      </c>
      <c r="P28" s="2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ht="12.75">
      <c r="A29" s="2" t="s">
        <v>946</v>
      </c>
      <c r="B29" s="2"/>
      <c r="C29" s="2"/>
      <c r="D29" s="10" t="s">
        <v>1542</v>
      </c>
      <c r="E29" s="10" t="s">
        <v>1542</v>
      </c>
      <c r="F29" s="11" t="s">
        <v>1542</v>
      </c>
      <c r="G29" s="11" t="s">
        <v>1542</v>
      </c>
      <c r="H29" s="11" t="s">
        <v>1542</v>
      </c>
      <c r="I29" s="2"/>
      <c r="J29" s="2"/>
      <c r="K29" s="6">
        <v>0</v>
      </c>
      <c r="L29" s="6">
        <v>0</v>
      </c>
      <c r="M29" s="6">
        <v>0</v>
      </c>
      <c r="N29" s="6">
        <v>0</v>
      </c>
      <c r="O29" s="6">
        <v>0</v>
      </c>
      <c r="P29" s="2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ht="12.75">
      <c r="A30" s="2" t="s">
        <v>3115</v>
      </c>
      <c r="B30" s="2"/>
      <c r="C30" s="2"/>
      <c r="D30" s="10">
        <v>0.65</v>
      </c>
      <c r="E30" s="10">
        <v>3.26</v>
      </c>
      <c r="F30" s="11">
        <v>30.7692307692308</v>
      </c>
      <c r="G30" s="11">
        <v>2.5</v>
      </c>
      <c r="H30" s="11">
        <v>1.1</v>
      </c>
      <c r="I30" s="2"/>
      <c r="J30" s="2"/>
      <c r="K30" s="6">
        <v>394.583</v>
      </c>
      <c r="L30" s="6">
        <v>394.583</v>
      </c>
      <c r="M30" s="6">
        <v>394.583</v>
      </c>
      <c r="N30" s="6">
        <v>394.583</v>
      </c>
      <c r="O30" s="6">
        <v>394.583</v>
      </c>
      <c r="P30" s="2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ht="12.75">
      <c r="A31" s="2" t="s">
        <v>3116</v>
      </c>
      <c r="B31" s="2"/>
      <c r="C31" s="2"/>
      <c r="D31" s="10">
        <v>0.62</v>
      </c>
      <c r="E31" s="10">
        <v>3.65</v>
      </c>
      <c r="F31" s="11">
        <v>59.6774193548387</v>
      </c>
      <c r="G31" s="11">
        <v>6.1</v>
      </c>
      <c r="H31" s="11">
        <v>0.7</v>
      </c>
      <c r="I31" s="2"/>
      <c r="J31" s="2"/>
      <c r="K31" s="6">
        <v>38633.912</v>
      </c>
      <c r="L31" s="6">
        <v>38633.912</v>
      </c>
      <c r="M31" s="6">
        <v>38633.912</v>
      </c>
      <c r="N31" s="6">
        <v>38633.912</v>
      </c>
      <c r="O31" s="6">
        <v>38633.912</v>
      </c>
      <c r="P31" s="2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ht="12.75">
      <c r="A32" s="2"/>
      <c r="B32" s="2"/>
      <c r="C32" s="2"/>
      <c r="D32" s="10"/>
      <c r="E32" s="10"/>
      <c r="F32" s="11"/>
      <c r="G32" s="11"/>
      <c r="H32" s="11"/>
      <c r="I32" s="2"/>
      <c r="J32" s="2"/>
      <c r="P32" s="2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ht="12.75">
      <c r="A33" s="2" t="s">
        <v>3117</v>
      </c>
      <c r="B33" s="2"/>
      <c r="C33" s="2"/>
      <c r="D33" s="10">
        <f>SUMPRODUCT(D7:D21,K7:K21)/SUM(K7:K21)</f>
        <v>1.9131609059624213</v>
      </c>
      <c r="E33" s="10">
        <f>SUMPRODUCT(E7:E21,M7:M21)/SUM(M7:M21)</f>
        <v>7.726996313868952</v>
      </c>
      <c r="F33" s="11">
        <f>SUMPRODUCT(F7:F21,L7:L21)/SUM(L7:L21)</f>
        <v>63.48798319616906</v>
      </c>
      <c r="G33" s="11">
        <f>SUMPRODUCT(G7:G21,N7:N21)/SUM(N7:N21)</f>
        <v>161.09646408518157</v>
      </c>
      <c r="H33" s="11">
        <f>SUMPRODUCT(H7:H21,O7:O21)/SUM(O7:O21)</f>
        <v>80.07992548726986</v>
      </c>
      <c r="I33" s="2"/>
      <c r="J33" s="2"/>
      <c r="K33" s="22"/>
      <c r="L33" s="22"/>
      <c r="M33" s="22"/>
      <c r="N33" s="22"/>
      <c r="O33" s="22"/>
      <c r="P33" s="2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ht="12.75">
      <c r="A34" s="2" t="s">
        <v>845</v>
      </c>
      <c r="B34" s="2"/>
      <c r="C34" s="2"/>
      <c r="D34" s="10">
        <f>(SUMPRODUCT(D23:D31,K23:K31)+D5*K5)/(SUM(K23:K31)+K5)</f>
        <v>0.7920359254654532</v>
      </c>
      <c r="E34" s="10">
        <f>(SUMPRODUCT(E23:E31,L23:L31)+E5*L5)/(SUM(L23:L31)+L5)</f>
        <v>3.568320645573192</v>
      </c>
      <c r="F34" s="11">
        <f>(SUMPRODUCT(F23:F31,M23:M31)+F5*M5)/(SUM(M23:M31)+M5)</f>
        <v>50.980803070995506</v>
      </c>
      <c r="G34" s="11">
        <f>(SUMPRODUCT(G23:G31,N23:N31)+G5*N5)/(SUM(N23:N31)+N5)</f>
        <v>9.646819219598342</v>
      </c>
      <c r="H34" s="11">
        <f>(SUMPRODUCT(H23:H31,O23:O31)+H5*O5)/(SUM(O23:O31)+O5)</f>
        <v>2.4371081295362713</v>
      </c>
      <c r="I34" s="2"/>
      <c r="J34" s="2"/>
      <c r="K34" s="22"/>
      <c r="L34" s="22"/>
      <c r="M34" s="22"/>
      <c r="N34" s="22"/>
      <c r="O34" s="22"/>
      <c r="P34" s="2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ht="12.75">
      <c r="A35" s="2" t="s">
        <v>3118</v>
      </c>
      <c r="B35" s="2"/>
      <c r="C35" s="2"/>
      <c r="D35" s="10">
        <f>SUMPRODUCT(D7:D31,K7:K31)/SUM(K7:K31)</f>
        <v>1.7287056676628678</v>
      </c>
      <c r="E35" s="10">
        <f>SUMPRODUCT(E7:E31,M7:M31)/SUM(M7:M31)</f>
        <v>6.726530448701328</v>
      </c>
      <c r="F35" s="11">
        <f>SUMPRODUCT(F7:F31,L7:L31)/SUM(L7:L31)</f>
        <v>61.044952069427154</v>
      </c>
      <c r="G35" s="11">
        <f>SUMPRODUCT(G7:G31,N7:N31)/SUM(N7:N31)</f>
        <v>137.98772702188808</v>
      </c>
      <c r="H35" s="11">
        <f>SUMPRODUCT(H7:H31,O7:O31)/SUM(O7:O31)</f>
        <v>68.25567645895242</v>
      </c>
      <c r="I35" s="2"/>
      <c r="J35" s="2"/>
      <c r="K35" s="22"/>
      <c r="L35" s="22"/>
      <c r="M35" s="22"/>
      <c r="N35" s="22"/>
      <c r="O35" s="22"/>
      <c r="P35" s="2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ht="12.75">
      <c r="A36" s="2"/>
      <c r="B36" s="2"/>
      <c r="C36" s="2"/>
      <c r="D36" s="10"/>
      <c r="E36" s="10"/>
      <c r="F36" s="11"/>
      <c r="G36" s="11"/>
      <c r="H36" s="11"/>
      <c r="I36" s="2"/>
      <c r="J36" s="2"/>
      <c r="K36" s="22"/>
      <c r="L36" s="22"/>
      <c r="M36" s="22"/>
      <c r="N36" s="22"/>
      <c r="O36" s="22"/>
      <c r="P36" s="2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2.75">
      <c r="A37" s="2" t="s">
        <v>3119</v>
      </c>
      <c r="B37" s="2"/>
      <c r="C37" s="2"/>
      <c r="D37" s="10">
        <v>2.8</v>
      </c>
      <c r="E37" s="10" t="s">
        <v>3120</v>
      </c>
      <c r="F37" s="11">
        <v>75</v>
      </c>
      <c r="G37" s="11">
        <v>169.8</v>
      </c>
      <c r="H37" s="11">
        <v>322.5</v>
      </c>
      <c r="I37" s="2"/>
      <c r="J37" s="2"/>
      <c r="K37" s="22"/>
      <c r="L37" s="22"/>
      <c r="M37" s="22"/>
      <c r="N37" s="22"/>
      <c r="O37" s="22"/>
      <c r="P37" s="2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row>
    <row r="38" spans="1:255" ht="12.75">
      <c r="A38" s="2"/>
      <c r="B38" s="2"/>
      <c r="C38" s="2"/>
      <c r="D38" s="10"/>
      <c r="E38" s="10"/>
      <c r="F38" s="11"/>
      <c r="G38" s="11"/>
      <c r="H38" s="11"/>
      <c r="I38" s="2"/>
      <c r="J38" s="2"/>
      <c r="K38" s="22"/>
      <c r="L38" s="22"/>
      <c r="M38" s="22"/>
      <c r="N38" s="22"/>
      <c r="O38" s="22"/>
      <c r="P38" s="2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row>
    <row r="39" spans="1:255" ht="12.75">
      <c r="A39" s="2" t="s">
        <v>661</v>
      </c>
      <c r="B39" s="2"/>
      <c r="C39" s="2"/>
      <c r="D39" s="10"/>
      <c r="E39" s="10"/>
      <c r="F39" s="11"/>
      <c r="G39" s="11"/>
      <c r="H39" s="11"/>
      <c r="I39" s="2"/>
      <c r="J39" s="2"/>
      <c r="K39" s="22"/>
      <c r="L39" s="22"/>
      <c r="M39" s="22"/>
      <c r="N39" s="22"/>
      <c r="O39" s="22"/>
      <c r="P39" s="2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row>
    <row r="40" spans="1:255" ht="12.75">
      <c r="A40" s="2"/>
      <c r="B40" s="2"/>
      <c r="C40" s="2"/>
      <c r="D40" s="2"/>
      <c r="E40" s="2"/>
      <c r="F40" s="2"/>
      <c r="G40" s="2"/>
      <c r="H40" s="2"/>
      <c r="I40" s="2"/>
      <c r="J40" s="2"/>
      <c r="K40" s="22"/>
      <c r="L40" s="22"/>
      <c r="M40" s="22"/>
      <c r="N40" s="22"/>
      <c r="O40" s="22"/>
      <c r="P40" s="2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row>
    <row r="41" spans="1:255" ht="14.25">
      <c r="A41" s="69" t="s">
        <v>852</v>
      </c>
      <c r="B41" s="2"/>
      <c r="C41" s="2"/>
      <c r="D41" s="2"/>
      <c r="E41" s="2"/>
      <c r="F41" s="2"/>
      <c r="G41" s="2"/>
      <c r="H41" s="2"/>
      <c r="I41" s="2"/>
      <c r="J41" s="2"/>
      <c r="K41" s="22"/>
      <c r="L41" s="22"/>
      <c r="M41" s="22"/>
      <c r="N41" s="22"/>
      <c r="O41" s="22"/>
      <c r="P41" s="2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row>
    <row r="42" ht="14.25">
      <c r="A42" s="70" t="s">
        <v>1024</v>
      </c>
    </row>
    <row r="43" ht="14.25">
      <c r="A43" s="70" t="s">
        <v>1025</v>
      </c>
    </row>
  </sheetData>
  <printOptions/>
  <pageMargins left="0.7875" right="0.7875" top="0.7875" bottom="0.7875" header="0.5" footer="0.5"/>
  <pageSetup fitToHeight="0"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IL69"/>
  <sheetViews>
    <sheetView workbookViewId="0" topLeftCell="A1">
      <selection activeCell="A41" sqref="A41"/>
    </sheetView>
  </sheetViews>
  <sheetFormatPr defaultColWidth="9.140625" defaultRowHeight="12.75"/>
  <cols>
    <col min="1" max="1" width="15.140625" style="1" customWidth="1"/>
    <col min="2" max="4" width="9.00390625" style="1" customWidth="1"/>
    <col min="5" max="5" width="16.7109375" style="1" customWidth="1"/>
    <col min="6" max="7" width="9.00390625" style="1" customWidth="1"/>
    <col min="8" max="15" width="9.00390625" style="21" customWidth="1"/>
    <col min="16" max="246" width="9.00390625" style="1" customWidth="1"/>
    <col min="247" max="16384" width="9.00390625" style="0" customWidth="1"/>
  </cols>
  <sheetData>
    <row r="1" spans="1:246" ht="14.25">
      <c r="A1" s="2" t="s">
        <v>1026</v>
      </c>
      <c r="B1" s="2"/>
      <c r="C1" s="2"/>
      <c r="D1" s="2"/>
      <c r="E1" s="2"/>
      <c r="F1" s="2"/>
      <c r="G1" s="2"/>
      <c r="H1" s="87" t="s">
        <v>3134</v>
      </c>
      <c r="I1" s="87"/>
      <c r="J1" s="87"/>
      <c r="K1" s="87"/>
      <c r="L1" s="87"/>
      <c r="M1" s="87"/>
      <c r="N1" s="87"/>
      <c r="O1" s="87"/>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row>
    <row r="2" spans="1:246" ht="12.75">
      <c r="A2" s="2"/>
      <c r="B2" s="2"/>
      <c r="C2" s="2"/>
      <c r="D2" s="2"/>
      <c r="E2" s="2"/>
      <c r="F2" s="2"/>
      <c r="G2" s="2"/>
      <c r="H2" s="87"/>
      <c r="I2" s="87"/>
      <c r="J2" s="87"/>
      <c r="K2" s="87"/>
      <c r="L2" s="87"/>
      <c r="M2" s="87"/>
      <c r="N2" s="87"/>
      <c r="O2" s="87"/>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row>
    <row r="3" spans="1:246" ht="12.75">
      <c r="A3" s="2"/>
      <c r="B3" s="2" t="s">
        <v>3135</v>
      </c>
      <c r="C3" s="2" t="s">
        <v>3136</v>
      </c>
      <c r="D3" s="2"/>
      <c r="E3" s="2" t="s">
        <v>1478</v>
      </c>
      <c r="F3" s="2" t="s">
        <v>1479</v>
      </c>
      <c r="G3" s="2"/>
      <c r="H3" s="87" t="s">
        <v>3137</v>
      </c>
      <c r="I3" s="87"/>
      <c r="J3" s="87"/>
      <c r="K3" s="87"/>
      <c r="L3" s="87"/>
      <c r="M3" s="87"/>
      <c r="N3" s="87"/>
      <c r="O3" s="87"/>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row>
    <row r="4" spans="1:246" ht="12.75">
      <c r="A4" s="2"/>
      <c r="B4" s="2"/>
      <c r="C4" s="2"/>
      <c r="D4" s="2"/>
      <c r="E4" s="2"/>
      <c r="F4" s="2"/>
      <c r="G4" s="2"/>
      <c r="H4" s="87"/>
      <c r="I4" s="87"/>
      <c r="J4" s="88"/>
      <c r="K4" s="87"/>
      <c r="L4" s="87"/>
      <c r="M4" s="87"/>
      <c r="N4" s="87"/>
      <c r="O4" s="87"/>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row>
    <row r="5" spans="1:246" ht="12.75">
      <c r="A5" s="2" t="s">
        <v>3138</v>
      </c>
      <c r="B5" s="72" t="s">
        <v>3139</v>
      </c>
      <c r="C5" s="72" t="s">
        <v>3140</v>
      </c>
      <c r="D5" s="2"/>
      <c r="E5" s="3">
        <v>16.8</v>
      </c>
      <c r="F5" s="3">
        <v>6.1</v>
      </c>
      <c r="G5" s="2"/>
      <c r="H5" s="5">
        <v>1933</v>
      </c>
      <c r="I5" s="5">
        <v>1933</v>
      </c>
      <c r="J5" s="88"/>
      <c r="K5" s="5">
        <v>1933</v>
      </c>
      <c r="L5" s="5">
        <v>1933</v>
      </c>
      <c r="M5" s="87"/>
      <c r="N5" s="89">
        <v>49</v>
      </c>
      <c r="O5" s="89">
        <v>47</v>
      </c>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row>
    <row r="6" spans="1:246" ht="12.75">
      <c r="A6" s="2"/>
      <c r="B6" s="72"/>
      <c r="C6" s="73"/>
      <c r="D6" s="2"/>
      <c r="E6" s="3"/>
      <c r="F6" s="3"/>
      <c r="G6" s="2"/>
      <c r="H6" s="5"/>
      <c r="I6" s="5"/>
      <c r="J6" s="88"/>
      <c r="K6" s="5"/>
      <c r="L6" s="5"/>
      <c r="M6" s="87"/>
      <c r="N6" s="90"/>
      <c r="O6" s="90"/>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row>
    <row r="7" spans="1:246" ht="12.75">
      <c r="A7" s="2" t="s">
        <v>3141</v>
      </c>
      <c r="B7" s="72">
        <v>37.9255888258658</v>
      </c>
      <c r="C7" s="72">
        <v>38.1065052983336</v>
      </c>
      <c r="D7" s="2"/>
      <c r="E7" s="3">
        <v>20.6</v>
      </c>
      <c r="F7" s="3">
        <v>19.5</v>
      </c>
      <c r="G7" s="2"/>
      <c r="H7" s="6">
        <v>8170</v>
      </c>
      <c r="I7" s="6">
        <v>8170</v>
      </c>
      <c r="J7" s="88"/>
      <c r="K7" s="6">
        <v>8170</v>
      </c>
      <c r="L7" s="6">
        <v>8170</v>
      </c>
      <c r="M7" s="87"/>
      <c r="N7" s="90">
        <v>37.9255888258658</v>
      </c>
      <c r="O7" s="90">
        <v>38.1065052983336</v>
      </c>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row>
    <row r="8" spans="1:246" ht="12.75">
      <c r="A8" s="2" t="s">
        <v>3142</v>
      </c>
      <c r="B8" s="72">
        <v>80.8892700693432</v>
      </c>
      <c r="C8" s="72">
        <v>87.9228186499802</v>
      </c>
      <c r="D8" s="2"/>
      <c r="E8" s="3">
        <v>81.8</v>
      </c>
      <c r="F8" s="3">
        <v>72.9</v>
      </c>
      <c r="G8" s="2"/>
      <c r="H8" s="6">
        <v>10275</v>
      </c>
      <c r="I8" s="6">
        <v>10275</v>
      </c>
      <c r="J8" s="88"/>
      <c r="K8" s="6">
        <v>10275</v>
      </c>
      <c r="L8" s="6">
        <v>10275</v>
      </c>
      <c r="M8" s="87"/>
      <c r="N8" s="90">
        <v>80.8892700693432</v>
      </c>
      <c r="O8" s="90">
        <v>87.9228186499802</v>
      </c>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row>
    <row r="9" spans="1:246" ht="12.75">
      <c r="A9" s="2" t="s">
        <v>3143</v>
      </c>
      <c r="B9" s="72">
        <v>29.059385665529</v>
      </c>
      <c r="C9" s="72">
        <v>33.202457337884</v>
      </c>
      <c r="D9" s="2"/>
      <c r="E9" s="3">
        <v>41.7</v>
      </c>
      <c r="F9" s="3">
        <v>43.4</v>
      </c>
      <c r="G9" s="2"/>
      <c r="H9" s="6">
        <v>5369</v>
      </c>
      <c r="I9" s="6">
        <v>5369</v>
      </c>
      <c r="J9" s="88"/>
      <c r="K9" s="6">
        <v>5369</v>
      </c>
      <c r="L9" s="6">
        <v>5369</v>
      </c>
      <c r="M9" s="87"/>
      <c r="N9" s="90">
        <v>29.059385665529</v>
      </c>
      <c r="O9" s="90">
        <v>33.202457337884</v>
      </c>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row>
    <row r="10" spans="1:246" ht="12.75">
      <c r="A10" s="2" t="s">
        <v>3144</v>
      </c>
      <c r="B10" s="72">
        <v>25.8842800226032</v>
      </c>
      <c r="C10" s="72">
        <v>34.1494817707774</v>
      </c>
      <c r="D10" s="2"/>
      <c r="E10" s="3">
        <v>33.2</v>
      </c>
      <c r="F10" s="3">
        <v>33</v>
      </c>
      <c r="G10" s="2"/>
      <c r="H10" s="6">
        <v>5184</v>
      </c>
      <c r="I10" s="6">
        <v>5184</v>
      </c>
      <c r="J10" s="88"/>
      <c r="K10" s="6">
        <v>5184</v>
      </c>
      <c r="L10" s="6">
        <v>5184</v>
      </c>
      <c r="M10" s="87"/>
      <c r="N10" s="90">
        <v>25.8842800226032</v>
      </c>
      <c r="O10" s="90">
        <v>34.1494817707774</v>
      </c>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row>
    <row r="11" spans="1:246" ht="12.75">
      <c r="A11" s="2" t="s">
        <v>3145</v>
      </c>
      <c r="B11" s="72">
        <v>22.8058822874456</v>
      </c>
      <c r="C11" s="72">
        <v>22.9760397584262</v>
      </c>
      <c r="D11" s="2"/>
      <c r="E11" s="3">
        <v>9</v>
      </c>
      <c r="F11" s="3">
        <v>5.3</v>
      </c>
      <c r="G11" s="2"/>
      <c r="H11" s="6">
        <v>59925</v>
      </c>
      <c r="I11" s="6">
        <v>59925</v>
      </c>
      <c r="J11" s="88"/>
      <c r="K11" s="6">
        <v>59925</v>
      </c>
      <c r="L11" s="6">
        <v>59925</v>
      </c>
      <c r="M11" s="87"/>
      <c r="N11" s="90">
        <v>22.8058822874456</v>
      </c>
      <c r="O11" s="90">
        <v>22.9760397584262</v>
      </c>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row>
    <row r="12" spans="1:246" ht="12.75">
      <c r="A12" s="2" t="s">
        <v>3146</v>
      </c>
      <c r="B12" s="72">
        <v>24.568233510235</v>
      </c>
      <c r="C12" s="72">
        <v>30.8595053070508</v>
      </c>
      <c r="D12" s="2"/>
      <c r="E12" s="3">
        <v>27</v>
      </c>
      <c r="F12" s="3">
        <v>52.8</v>
      </c>
      <c r="G12" s="2"/>
      <c r="H12" s="6">
        <v>82355</v>
      </c>
      <c r="I12" s="6">
        <v>82355</v>
      </c>
      <c r="J12" s="88"/>
      <c r="K12" s="6">
        <v>82355</v>
      </c>
      <c r="L12" s="6">
        <v>82355</v>
      </c>
      <c r="M12" s="87"/>
      <c r="N12" s="90">
        <v>24.568233510235</v>
      </c>
      <c r="O12" s="90">
        <v>30.8595053070508</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row>
    <row r="13" spans="1:246" ht="12.75">
      <c r="A13" s="2" t="s">
        <v>3147</v>
      </c>
      <c r="B13" s="72">
        <v>23.3949368163358</v>
      </c>
      <c r="C13" s="72">
        <v>7.74477478879817</v>
      </c>
      <c r="D13" s="2"/>
      <c r="E13" s="3">
        <v>28.2</v>
      </c>
      <c r="F13" s="3">
        <v>45.8</v>
      </c>
      <c r="G13" s="2"/>
      <c r="H13" s="6">
        <v>10695</v>
      </c>
      <c r="I13" s="6">
        <v>10695</v>
      </c>
      <c r="J13" s="88"/>
      <c r="K13" s="6">
        <v>10695</v>
      </c>
      <c r="L13" s="6">
        <v>10695</v>
      </c>
      <c r="M13" s="87"/>
      <c r="N13" s="90">
        <v>23.3949368163358</v>
      </c>
      <c r="O13" s="90">
        <v>7.74477478879817</v>
      </c>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row>
    <row r="14" spans="1:246" ht="12.75">
      <c r="A14" s="2" t="s">
        <v>3148</v>
      </c>
      <c r="B14" s="72">
        <v>42.8414704010923</v>
      </c>
      <c r="C14" s="72">
        <v>72.1663034242715</v>
      </c>
      <c r="D14" s="2"/>
      <c r="E14" s="3">
        <v>129.1</v>
      </c>
      <c r="F14" s="3">
        <v>29.9</v>
      </c>
      <c r="G14" s="2"/>
      <c r="H14" s="6">
        <v>3883</v>
      </c>
      <c r="I14" s="6">
        <v>3883</v>
      </c>
      <c r="J14" s="88"/>
      <c r="K14" s="6">
        <v>3883</v>
      </c>
      <c r="L14" s="6">
        <v>3883</v>
      </c>
      <c r="M14" s="87"/>
      <c r="N14" s="90">
        <v>42.8414704010923</v>
      </c>
      <c r="O14" s="90">
        <v>72.1663034242715</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row>
    <row r="15" spans="1:246" ht="12.75">
      <c r="A15" s="2" t="s">
        <v>3149</v>
      </c>
      <c r="B15" s="72">
        <v>20.7251773067933</v>
      </c>
      <c r="C15" s="72">
        <v>21.3470294184921</v>
      </c>
      <c r="D15" s="2"/>
      <c r="E15" s="3">
        <v>10.6</v>
      </c>
      <c r="F15" s="3">
        <v>16.4</v>
      </c>
      <c r="G15" s="2"/>
      <c r="H15" s="6">
        <v>57927</v>
      </c>
      <c r="I15" s="6">
        <v>57927</v>
      </c>
      <c r="J15" s="88"/>
      <c r="K15" s="6">
        <v>57927</v>
      </c>
      <c r="L15" s="6">
        <v>57927</v>
      </c>
      <c r="M15" s="87"/>
      <c r="N15" s="90">
        <v>20.7251773067933</v>
      </c>
      <c r="O15" s="90">
        <v>21.3470294184921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row>
    <row r="16" spans="1:246" ht="12.75">
      <c r="A16" s="2" t="s">
        <v>3150</v>
      </c>
      <c r="B16" s="72" t="s">
        <v>3151</v>
      </c>
      <c r="C16" s="72" t="s">
        <v>3152</v>
      </c>
      <c r="D16" s="2"/>
      <c r="E16" s="3" t="s">
        <v>3153</v>
      </c>
      <c r="F16" s="3" t="s">
        <v>3154</v>
      </c>
      <c r="G16" s="2"/>
      <c r="H16" s="6">
        <v>0</v>
      </c>
      <c r="I16" s="6">
        <v>0</v>
      </c>
      <c r="J16" s="88"/>
      <c r="K16" s="6">
        <v>0</v>
      </c>
      <c r="L16" s="6">
        <v>0</v>
      </c>
      <c r="M16" s="87"/>
      <c r="N16" s="90">
        <v>0</v>
      </c>
      <c r="O16" s="90">
        <v>0</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row>
    <row r="17" spans="1:246" ht="12.75">
      <c r="A17" s="2" t="s">
        <v>3155</v>
      </c>
      <c r="B17" s="72">
        <v>52.1487735269842</v>
      </c>
      <c r="C17" s="72">
        <v>58.0455595312258</v>
      </c>
      <c r="D17" s="2"/>
      <c r="E17" s="3">
        <v>74.9</v>
      </c>
      <c r="F17" s="3">
        <v>84.7</v>
      </c>
      <c r="G17" s="2"/>
      <c r="H17" s="6">
        <v>16068</v>
      </c>
      <c r="I17" s="6">
        <v>16068</v>
      </c>
      <c r="J17" s="88"/>
      <c r="K17" s="6">
        <v>16068</v>
      </c>
      <c r="L17" s="6">
        <v>16068</v>
      </c>
      <c r="M17" s="87"/>
      <c r="N17" s="90">
        <v>52.1487735269842</v>
      </c>
      <c r="O17" s="90">
        <v>58.0455595312258</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row>
    <row r="18" spans="1:246" ht="12.75">
      <c r="A18" s="2" t="s">
        <v>3156</v>
      </c>
      <c r="B18" s="72">
        <v>32.7377897090617</v>
      </c>
      <c r="C18" s="72">
        <v>21.6878015571561</v>
      </c>
      <c r="D18" s="2"/>
      <c r="E18" s="3">
        <v>36</v>
      </c>
      <c r="F18" s="3">
        <v>26.2</v>
      </c>
      <c r="G18" s="2"/>
      <c r="H18" s="6">
        <v>10084</v>
      </c>
      <c r="I18" s="6">
        <v>10084</v>
      </c>
      <c r="J18" s="88"/>
      <c r="K18" s="6">
        <v>10084</v>
      </c>
      <c r="L18" s="6">
        <v>10084</v>
      </c>
      <c r="M18" s="87"/>
      <c r="N18" s="90">
        <v>32.7377897090617</v>
      </c>
      <c r="O18" s="90">
        <v>21.6878015571561</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row>
    <row r="19" spans="1:246" ht="12.75">
      <c r="A19" s="2" t="s">
        <v>3157</v>
      </c>
      <c r="B19" s="72">
        <v>25.0791430147312</v>
      </c>
      <c r="C19" s="72">
        <v>19.0917082251281</v>
      </c>
      <c r="D19" s="2"/>
      <c r="E19" s="3">
        <v>22.7</v>
      </c>
      <c r="F19" s="3">
        <v>29</v>
      </c>
      <c r="G19" s="2"/>
      <c r="H19" s="6">
        <v>40153</v>
      </c>
      <c r="I19" s="6">
        <v>40153</v>
      </c>
      <c r="J19" s="88"/>
      <c r="K19" s="6">
        <v>40153</v>
      </c>
      <c r="L19" s="6">
        <v>40153</v>
      </c>
      <c r="M19" s="87"/>
      <c r="N19" s="90">
        <v>25.0791430147312</v>
      </c>
      <c r="O19" s="90">
        <v>19.0917082251281</v>
      </c>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row>
    <row r="20" spans="1:246" ht="12.75">
      <c r="A20" s="2" t="s">
        <v>3158</v>
      </c>
      <c r="B20" s="72">
        <v>27.6335528708735</v>
      </c>
      <c r="C20" s="72">
        <v>33.6362316555545</v>
      </c>
      <c r="D20" s="2"/>
      <c r="E20" s="3">
        <v>46</v>
      </c>
      <c r="F20" s="3">
        <v>60.5</v>
      </c>
      <c r="G20" s="2"/>
      <c r="H20" s="6">
        <v>8877</v>
      </c>
      <c r="I20" s="6">
        <v>8877</v>
      </c>
      <c r="J20" s="88"/>
      <c r="K20" s="6">
        <v>8877</v>
      </c>
      <c r="L20" s="6">
        <v>8877</v>
      </c>
      <c r="M20" s="87"/>
      <c r="N20" s="90">
        <v>27.6335528708735</v>
      </c>
      <c r="O20" s="90">
        <v>33.6362316555545</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row>
    <row r="21" spans="1:246" ht="12.75">
      <c r="A21" s="2" t="s">
        <v>3159</v>
      </c>
      <c r="B21" s="72">
        <v>22.0743194067949</v>
      </c>
      <c r="C21" s="72">
        <v>17.8597421227185</v>
      </c>
      <c r="D21" s="2"/>
      <c r="E21" s="3">
        <v>40.8</v>
      </c>
      <c r="F21" s="3">
        <v>66.1</v>
      </c>
      <c r="G21" s="2"/>
      <c r="H21" s="6">
        <v>59912</v>
      </c>
      <c r="I21" s="6">
        <v>59912</v>
      </c>
      <c r="J21" s="88"/>
      <c r="K21" s="6">
        <v>59912</v>
      </c>
      <c r="L21" s="6">
        <v>59912</v>
      </c>
      <c r="M21" s="87"/>
      <c r="N21" s="90">
        <v>22.0743194067949</v>
      </c>
      <c r="O21" s="90">
        <v>17.8597421227185</v>
      </c>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row>
    <row r="22" spans="1:246" ht="12.75">
      <c r="A22" s="2"/>
      <c r="B22" s="72"/>
      <c r="C22" s="72"/>
      <c r="D22" s="2"/>
      <c r="E22" s="3"/>
      <c r="F22" s="3"/>
      <c r="G22" s="2"/>
      <c r="H22" s="6"/>
      <c r="I22" s="6"/>
      <c r="J22" s="88"/>
      <c r="K22" s="6"/>
      <c r="L22" s="6"/>
      <c r="M22" s="87"/>
      <c r="N22" s="90"/>
      <c r="O22" s="90"/>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row>
    <row r="23" spans="1:246" ht="12.75">
      <c r="A23" s="2" t="s">
        <v>3160</v>
      </c>
      <c r="B23" s="72" t="s">
        <v>3161</v>
      </c>
      <c r="C23" s="72" t="s">
        <v>1028</v>
      </c>
      <c r="D23" s="2"/>
      <c r="E23" s="3">
        <v>54.8</v>
      </c>
      <c r="F23" s="3">
        <v>2.1</v>
      </c>
      <c r="G23" s="2"/>
      <c r="H23" s="6">
        <v>767.314</v>
      </c>
      <c r="I23" s="6">
        <v>767.314</v>
      </c>
      <c r="J23" s="88"/>
      <c r="K23" s="6">
        <v>767.314</v>
      </c>
      <c r="L23" s="6">
        <v>767.314</v>
      </c>
      <c r="M23" s="87"/>
      <c r="N23" s="89">
        <v>36</v>
      </c>
      <c r="O23" s="89">
        <v>49</v>
      </c>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row>
    <row r="24" spans="1:246" ht="12.75">
      <c r="A24" s="2" t="s">
        <v>3162</v>
      </c>
      <c r="B24" s="72" t="s">
        <v>3163</v>
      </c>
      <c r="C24" s="72" t="s">
        <v>3164</v>
      </c>
      <c r="D24" s="2"/>
      <c r="E24" s="3">
        <v>65.9</v>
      </c>
      <c r="F24" s="3">
        <v>10.6</v>
      </c>
      <c r="G24" s="2"/>
      <c r="H24" s="6">
        <v>10256.76</v>
      </c>
      <c r="I24" s="6">
        <v>10256.76</v>
      </c>
      <c r="J24" s="88"/>
      <c r="K24" s="6">
        <v>10256.76</v>
      </c>
      <c r="L24" s="6">
        <v>10256.76</v>
      </c>
      <c r="M24" s="87"/>
      <c r="N24" s="89">
        <v>55</v>
      </c>
      <c r="O24" s="89">
        <v>52</v>
      </c>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row>
    <row r="25" spans="1:246" ht="12.75">
      <c r="A25" s="2" t="s">
        <v>3165</v>
      </c>
      <c r="B25" s="72" t="s">
        <v>3166</v>
      </c>
      <c r="C25" s="72" t="s">
        <v>3167</v>
      </c>
      <c r="D25" s="2"/>
      <c r="E25" s="2" t="s">
        <v>3168</v>
      </c>
      <c r="F25" s="2" t="s">
        <v>3169</v>
      </c>
      <c r="G25" s="2"/>
      <c r="H25" s="6">
        <v>1415.681</v>
      </c>
      <c r="I25" s="6">
        <v>1415.681</v>
      </c>
      <c r="J25" s="88"/>
      <c r="K25" s="6">
        <v>0</v>
      </c>
      <c r="L25" s="6">
        <v>0</v>
      </c>
      <c r="M25" s="87"/>
      <c r="N25" s="89">
        <v>74</v>
      </c>
      <c r="O25" s="89">
        <v>53</v>
      </c>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ht="12.75">
      <c r="A26" s="2" t="s">
        <v>3170</v>
      </c>
      <c r="B26" s="72" t="s">
        <v>3171</v>
      </c>
      <c r="C26" s="72" t="s">
        <v>3172</v>
      </c>
      <c r="D26" s="2"/>
      <c r="E26" s="3">
        <v>38.2</v>
      </c>
      <c r="F26" s="3">
        <v>7.3</v>
      </c>
      <c r="G26" s="2"/>
      <c r="H26" s="6">
        <v>10075.034</v>
      </c>
      <c r="I26" s="6">
        <v>10075.034</v>
      </c>
      <c r="J26" s="88"/>
      <c r="K26" s="6">
        <v>10075.034</v>
      </c>
      <c r="L26" s="6">
        <v>10075.034</v>
      </c>
      <c r="M26" s="87"/>
      <c r="N26" s="89">
        <v>58</v>
      </c>
      <c r="O26" s="89">
        <v>53</v>
      </c>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row>
    <row r="27" spans="1:246" ht="12.75">
      <c r="A27" s="2" t="s">
        <v>3173</v>
      </c>
      <c r="B27" s="72" t="s">
        <v>3174</v>
      </c>
      <c r="C27" s="72" t="s">
        <v>3175</v>
      </c>
      <c r="D27" s="2"/>
      <c r="E27" s="3">
        <v>32.4</v>
      </c>
      <c r="F27" s="3">
        <v>0.8</v>
      </c>
      <c r="G27" s="2"/>
      <c r="H27" s="6">
        <v>2366.515</v>
      </c>
      <c r="I27" s="6">
        <v>2366.515</v>
      </c>
      <c r="J27" s="88"/>
      <c r="K27" s="6">
        <v>2366.515</v>
      </c>
      <c r="L27" s="6">
        <v>2366.515</v>
      </c>
      <c r="M27" s="87"/>
      <c r="N27" s="89">
        <v>48</v>
      </c>
      <c r="O27" s="89">
        <v>27</v>
      </c>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row>
    <row r="28" spans="1:246" ht="12.75">
      <c r="A28" s="2" t="s">
        <v>3176</v>
      </c>
      <c r="B28" s="72" t="s">
        <v>3177</v>
      </c>
      <c r="C28" s="72" t="s">
        <v>3178</v>
      </c>
      <c r="D28" s="2"/>
      <c r="E28" s="3">
        <v>31.4</v>
      </c>
      <c r="F28" s="3">
        <v>0.5</v>
      </c>
      <c r="G28" s="2"/>
      <c r="H28" s="6">
        <v>3601.138</v>
      </c>
      <c r="I28" s="6">
        <v>3601.138</v>
      </c>
      <c r="J28" s="88"/>
      <c r="K28" s="6">
        <v>3601.138</v>
      </c>
      <c r="L28" s="6">
        <v>3601.138</v>
      </c>
      <c r="M28" s="87"/>
      <c r="N28" s="89">
        <v>53</v>
      </c>
      <c r="O28" s="89">
        <v>37</v>
      </c>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row>
    <row r="29" spans="1:246" ht="12.75">
      <c r="A29" s="2" t="s">
        <v>3179</v>
      </c>
      <c r="B29" s="72" t="s">
        <v>3180</v>
      </c>
      <c r="C29" s="72" t="s">
        <v>3181</v>
      </c>
      <c r="D29" s="2"/>
      <c r="E29" s="3" t="s">
        <v>3182</v>
      </c>
      <c r="F29" s="3" t="s">
        <v>3183</v>
      </c>
      <c r="G29" s="2"/>
      <c r="H29" s="6">
        <v>397.499</v>
      </c>
      <c r="I29" s="6">
        <v>397.499</v>
      </c>
      <c r="J29" s="88"/>
      <c r="K29" s="6">
        <v>0</v>
      </c>
      <c r="L29" s="6">
        <v>0</v>
      </c>
      <c r="M29" s="87"/>
      <c r="N29" s="89">
        <v>63</v>
      </c>
      <c r="O29" s="89">
        <v>49</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row>
    <row r="30" spans="1:246" ht="12.75">
      <c r="A30" s="2" t="s">
        <v>3184</v>
      </c>
      <c r="B30" s="72" t="s">
        <v>3185</v>
      </c>
      <c r="C30" s="72" t="s">
        <v>3186</v>
      </c>
      <c r="D30" s="2"/>
      <c r="E30" s="3">
        <v>23.9</v>
      </c>
      <c r="F30" s="3">
        <v>0.7</v>
      </c>
      <c r="G30" s="2"/>
      <c r="H30" s="6">
        <v>38625.478</v>
      </c>
      <c r="I30" s="6">
        <v>38625.478</v>
      </c>
      <c r="J30" s="88"/>
      <c r="K30" s="6">
        <v>38625.478</v>
      </c>
      <c r="L30" s="6">
        <v>38625.478</v>
      </c>
      <c r="M30" s="87"/>
      <c r="N30" s="89">
        <v>29</v>
      </c>
      <c r="O30" s="89">
        <v>21</v>
      </c>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row>
    <row r="31" spans="1:246" ht="12.75">
      <c r="A31" s="2" t="s">
        <v>3187</v>
      </c>
      <c r="B31" s="72" t="s">
        <v>3188</v>
      </c>
      <c r="C31" s="72" t="s">
        <v>3189</v>
      </c>
      <c r="D31" s="2"/>
      <c r="E31" s="3">
        <v>43.2</v>
      </c>
      <c r="F31" s="3">
        <v>1.7</v>
      </c>
      <c r="G31" s="2"/>
      <c r="H31" s="6">
        <v>5422.366</v>
      </c>
      <c r="I31" s="6">
        <v>5422.366</v>
      </c>
      <c r="J31" s="87"/>
      <c r="K31" s="6">
        <v>5422.366</v>
      </c>
      <c r="L31" s="6">
        <v>5422.366</v>
      </c>
      <c r="M31" s="87"/>
      <c r="N31" s="89">
        <v>68</v>
      </c>
      <c r="O31" s="89">
        <v>59</v>
      </c>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row>
    <row r="32" spans="1:246" ht="12.75">
      <c r="A32" s="2"/>
      <c r="B32" s="72"/>
      <c r="C32" s="72"/>
      <c r="D32" s="2"/>
      <c r="E32" s="2"/>
      <c r="F32" s="2"/>
      <c r="G32" s="2"/>
      <c r="H32" s="88"/>
      <c r="I32" s="87"/>
      <c r="J32" s="87"/>
      <c r="K32" s="87"/>
      <c r="L32" s="87"/>
      <c r="M32" s="87"/>
      <c r="N32" s="90"/>
      <c r="O32" s="90"/>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row>
    <row r="33" spans="1:246" ht="12.75">
      <c r="A33" s="2" t="s">
        <v>3190</v>
      </c>
      <c r="B33" s="72">
        <f>SUMPRODUCT(B7:B21,H7:H21)/SUM(H7:H21)</f>
        <v>26.87188485573808</v>
      </c>
      <c r="C33" s="72">
        <f>SUMPRODUCT(C7:C21,I7:I21)/SUM(I7:I21)</f>
        <v>27.38222207975826</v>
      </c>
      <c r="D33" s="2"/>
      <c r="E33" s="3">
        <f>SUMPRODUCT(E7:E21,K7:K21)/SUM(K7:K21)</f>
        <v>28.809786553419706</v>
      </c>
      <c r="F33" s="3">
        <f>SUMPRODUCT(F7:F21,L7:L21)/SUM(L7:L21)</f>
        <v>39.1186854836794</v>
      </c>
      <c r="G33" s="2"/>
      <c r="H33" s="87"/>
      <c r="I33" s="87"/>
      <c r="J33" s="87"/>
      <c r="K33" s="87"/>
      <c r="L33" s="87"/>
      <c r="M33" s="87"/>
      <c r="N33" s="90"/>
      <c r="O33" s="90"/>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row>
    <row r="34" spans="1:246" ht="12.75">
      <c r="A34" s="2" t="s">
        <v>845</v>
      </c>
      <c r="B34" s="72" t="s">
        <v>3191</v>
      </c>
      <c r="C34" s="72" t="s">
        <v>3192</v>
      </c>
      <c r="D34" s="2"/>
      <c r="E34" s="3">
        <v>34</v>
      </c>
      <c r="F34" s="3">
        <v>3</v>
      </c>
      <c r="G34" s="2"/>
      <c r="H34" s="87"/>
      <c r="I34" s="87"/>
      <c r="J34" s="87"/>
      <c r="K34" s="87"/>
      <c r="L34" s="87"/>
      <c r="M34" s="87"/>
      <c r="N34" s="89">
        <f>(SUMPRODUCT(N23:N31,H23:H31)+N5*H5)/(SUM(H23:H31)+H5)</f>
        <v>42.66492384497438</v>
      </c>
      <c r="O34" s="89">
        <f>(SUMPRODUCT(O23:O31,I23:I31)+O5*I5)/(SUM(I23:I31)+I5)</f>
        <v>34.97797805620126</v>
      </c>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row>
    <row r="35" spans="1:246" ht="12.75">
      <c r="A35" s="2" t="s">
        <v>3193</v>
      </c>
      <c r="B35" s="72">
        <v>29</v>
      </c>
      <c r="C35" s="72">
        <v>29</v>
      </c>
      <c r="D35" s="2"/>
      <c r="E35" s="3">
        <v>30</v>
      </c>
      <c r="F35" s="3">
        <v>33</v>
      </c>
      <c r="G35" s="2"/>
      <c r="H35" s="87"/>
      <c r="I35" s="87"/>
      <c r="J35" s="87"/>
      <c r="K35" s="87"/>
      <c r="L35" s="87"/>
      <c r="M35" s="87"/>
      <c r="N35" s="90">
        <f>SUMPRODUCT(N5:N31,H5:H31)/SUM(H5:H31)</f>
        <v>29.477529206626418</v>
      </c>
      <c r="O35" s="90">
        <f>SUMPRODUCT(O5:O31,I5:I31)/SUM(I5:I31)</f>
        <v>28.635422218391113</v>
      </c>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row>
    <row r="36" spans="1:246" ht="12.75">
      <c r="A36" s="2"/>
      <c r="B36" s="73"/>
      <c r="C36" s="73"/>
      <c r="D36" s="2"/>
      <c r="E36" s="2"/>
      <c r="F36" s="2"/>
      <c r="G36" s="2"/>
      <c r="H36" s="87"/>
      <c r="I36" s="87"/>
      <c r="J36" s="87"/>
      <c r="K36" s="87"/>
      <c r="L36" s="87"/>
      <c r="M36" s="87"/>
      <c r="N36" s="90"/>
      <c r="O36" s="90"/>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row>
    <row r="37" spans="1:246" ht="12.75">
      <c r="A37" s="2" t="s">
        <v>3194</v>
      </c>
      <c r="B37" s="72">
        <v>11.1598718568</v>
      </c>
      <c r="C37" s="72">
        <v>6.46021060567707</v>
      </c>
      <c r="D37" s="2"/>
      <c r="E37" s="3">
        <v>12.9</v>
      </c>
      <c r="F37" s="3">
        <v>14.4</v>
      </c>
      <c r="G37" s="2"/>
      <c r="H37" s="87"/>
      <c r="I37" s="87"/>
      <c r="J37" s="87"/>
      <c r="K37" s="87"/>
      <c r="L37" s="87"/>
      <c r="M37" s="87"/>
      <c r="N37" s="90">
        <v>11.1598718568</v>
      </c>
      <c r="O37" s="90">
        <v>6.46021060567707</v>
      </c>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row>
    <row r="38" spans="1:246" ht="12.75">
      <c r="A38" s="2"/>
      <c r="B38" s="72"/>
      <c r="C38" s="72"/>
      <c r="D38" s="2"/>
      <c r="E38" s="3"/>
      <c r="F38" s="3"/>
      <c r="G38" s="2"/>
      <c r="H38" s="87"/>
      <c r="I38" s="87"/>
      <c r="J38" s="87"/>
      <c r="K38" s="87"/>
      <c r="L38" s="87"/>
      <c r="M38" s="87"/>
      <c r="N38" s="90"/>
      <c r="O38" s="90"/>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row>
    <row r="39" spans="1:246" ht="12.75">
      <c r="A39" s="2" t="s">
        <v>3132</v>
      </c>
      <c r="B39" s="72"/>
      <c r="C39" s="72"/>
      <c r="D39" s="2"/>
      <c r="E39" s="3"/>
      <c r="F39" s="3"/>
      <c r="G39" s="2"/>
      <c r="H39" s="87"/>
      <c r="I39" s="87"/>
      <c r="J39" s="87"/>
      <c r="K39" s="87"/>
      <c r="L39" s="87"/>
      <c r="M39" s="87"/>
      <c r="N39" s="90"/>
      <c r="O39" s="90"/>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row>
    <row r="40" spans="1:246" ht="12.75">
      <c r="A40" s="2"/>
      <c r="B40" s="3"/>
      <c r="C40" s="3"/>
      <c r="D40" s="2"/>
      <c r="E40" s="3"/>
      <c r="F40" s="3"/>
      <c r="G40" s="2"/>
      <c r="H40" s="87"/>
      <c r="I40" s="87"/>
      <c r="J40" s="87"/>
      <c r="K40" s="87"/>
      <c r="L40" s="87"/>
      <c r="M40" s="87"/>
      <c r="N40" s="87"/>
      <c r="O40" s="87"/>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row>
    <row r="41" spans="1:246" ht="14.25">
      <c r="A41" s="69" t="s">
        <v>1027</v>
      </c>
      <c r="B41" s="2"/>
      <c r="C41" s="2"/>
      <c r="D41" s="2"/>
      <c r="E41" s="2"/>
      <c r="F41" s="2"/>
      <c r="G41" s="2"/>
      <c r="H41" s="87"/>
      <c r="I41" s="87"/>
      <c r="J41" s="87"/>
      <c r="K41" s="87"/>
      <c r="L41" s="87"/>
      <c r="M41" s="87"/>
      <c r="N41" s="87"/>
      <c r="O41" s="87"/>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row>
    <row r="42" spans="8:15" ht="12.75">
      <c r="H42" s="88"/>
      <c r="I42" s="88"/>
      <c r="J42" s="88"/>
      <c r="K42" s="88"/>
      <c r="L42" s="88"/>
      <c r="M42" s="88"/>
      <c r="N42" s="88"/>
      <c r="O42" s="88"/>
    </row>
    <row r="43" spans="8:15" ht="12.75">
      <c r="H43" s="88"/>
      <c r="I43" s="88"/>
      <c r="J43" s="88"/>
      <c r="K43" s="88"/>
      <c r="L43" s="88"/>
      <c r="M43" s="88"/>
      <c r="N43" s="88"/>
      <c r="O43" s="88"/>
    </row>
    <row r="44" spans="8:15" ht="12.75">
      <c r="H44" s="88"/>
      <c r="I44" s="88"/>
      <c r="J44" s="88"/>
      <c r="K44" s="88"/>
      <c r="L44" s="88"/>
      <c r="M44" s="88"/>
      <c r="N44" s="88"/>
      <c r="O44" s="88"/>
    </row>
    <row r="45" spans="8:15" ht="12.75">
      <c r="H45" s="88"/>
      <c r="I45" s="88"/>
      <c r="J45" s="88"/>
      <c r="K45" s="88"/>
      <c r="L45" s="88"/>
      <c r="M45" s="88"/>
      <c r="N45" s="88"/>
      <c r="O45" s="88"/>
    </row>
    <row r="46" spans="8:15" ht="12.75">
      <c r="H46" s="88"/>
      <c r="I46" s="88"/>
      <c r="J46" s="88"/>
      <c r="K46" s="88"/>
      <c r="L46" s="88"/>
      <c r="M46" s="88"/>
      <c r="N46" s="88"/>
      <c r="O46" s="88"/>
    </row>
    <row r="47" spans="8:15" ht="12.75">
      <c r="H47" s="88"/>
      <c r="I47" s="88"/>
      <c r="J47" s="88"/>
      <c r="K47" s="88"/>
      <c r="L47" s="88"/>
      <c r="M47" s="88"/>
      <c r="N47" s="88"/>
      <c r="O47" s="88"/>
    </row>
    <row r="48" spans="8:15" ht="12.75">
      <c r="H48" s="88"/>
      <c r="I48" s="88"/>
      <c r="J48" s="88"/>
      <c r="K48" s="88"/>
      <c r="L48" s="88"/>
      <c r="M48" s="88"/>
      <c r="N48" s="88"/>
      <c r="O48" s="88"/>
    </row>
    <row r="49" spans="8:15" ht="12.75">
      <c r="H49" s="88"/>
      <c r="I49" s="88"/>
      <c r="J49" s="88"/>
      <c r="K49" s="88"/>
      <c r="L49" s="88"/>
      <c r="M49" s="88"/>
      <c r="N49" s="88"/>
      <c r="O49" s="88"/>
    </row>
    <row r="50" spans="8:15" ht="12.75">
      <c r="H50" s="88"/>
      <c r="I50" s="88"/>
      <c r="J50" s="88"/>
      <c r="K50" s="88"/>
      <c r="L50" s="88"/>
      <c r="M50" s="88"/>
      <c r="N50" s="88"/>
      <c r="O50" s="88"/>
    </row>
    <row r="51" spans="8:15" ht="12.75">
      <c r="H51" s="88"/>
      <c r="I51" s="88"/>
      <c r="J51" s="88"/>
      <c r="K51" s="88"/>
      <c r="L51" s="88"/>
      <c r="M51" s="88"/>
      <c r="N51" s="88"/>
      <c r="O51" s="88"/>
    </row>
    <row r="52" spans="8:15" ht="12.75">
      <c r="H52" s="88"/>
      <c r="I52" s="88"/>
      <c r="J52" s="88"/>
      <c r="K52" s="88"/>
      <c r="L52" s="88"/>
      <c r="M52" s="88"/>
      <c r="N52" s="88"/>
      <c r="O52" s="88"/>
    </row>
    <row r="53" spans="8:15" ht="12.75">
      <c r="H53" s="88"/>
      <c r="I53" s="88"/>
      <c r="J53" s="88"/>
      <c r="K53" s="88"/>
      <c r="L53" s="88"/>
      <c r="M53" s="88"/>
      <c r="N53" s="88"/>
      <c r="O53" s="88"/>
    </row>
    <row r="54" spans="8:15" ht="12.75">
      <c r="H54" s="88"/>
      <c r="I54" s="88"/>
      <c r="J54" s="88"/>
      <c r="K54" s="88"/>
      <c r="L54" s="88"/>
      <c r="M54" s="88"/>
      <c r="N54" s="88"/>
      <c r="O54" s="88"/>
    </row>
    <row r="55" spans="8:15" ht="12.75">
      <c r="H55" s="88"/>
      <c r="I55" s="88"/>
      <c r="J55" s="88"/>
      <c r="K55" s="88"/>
      <c r="L55" s="88"/>
      <c r="M55" s="88"/>
      <c r="N55" s="88"/>
      <c r="O55" s="88"/>
    </row>
    <row r="56" spans="8:15" ht="12.75">
      <c r="H56" s="88"/>
      <c r="I56" s="88"/>
      <c r="J56" s="88"/>
      <c r="K56" s="88"/>
      <c r="L56" s="88"/>
      <c r="M56" s="88"/>
      <c r="N56" s="88"/>
      <c r="O56" s="88"/>
    </row>
    <row r="57" spans="8:15" ht="12.75">
      <c r="H57" s="88"/>
      <c r="I57" s="88"/>
      <c r="J57" s="88"/>
      <c r="K57" s="88"/>
      <c r="L57" s="88"/>
      <c r="M57" s="88"/>
      <c r="N57" s="88"/>
      <c r="O57" s="88"/>
    </row>
    <row r="58" spans="8:15" ht="12.75">
      <c r="H58" s="88"/>
      <c r="I58" s="88"/>
      <c r="J58" s="88"/>
      <c r="K58" s="88"/>
      <c r="L58" s="88"/>
      <c r="M58" s="88"/>
      <c r="N58" s="88"/>
      <c r="O58" s="88"/>
    </row>
    <row r="59" spans="8:15" ht="12.75">
      <c r="H59" s="88"/>
      <c r="I59" s="88"/>
      <c r="J59" s="88"/>
      <c r="K59" s="88"/>
      <c r="L59" s="88"/>
      <c r="M59" s="88"/>
      <c r="N59" s="88"/>
      <c r="O59" s="88"/>
    </row>
    <row r="60" spans="8:15" ht="12.75">
      <c r="H60" s="88"/>
      <c r="I60" s="88"/>
      <c r="J60" s="88"/>
      <c r="K60" s="88"/>
      <c r="L60" s="88"/>
      <c r="M60" s="88"/>
      <c r="N60" s="88"/>
      <c r="O60" s="88"/>
    </row>
    <row r="61" spans="8:15" ht="12.75">
      <c r="H61" s="88"/>
      <c r="I61" s="88"/>
      <c r="J61" s="88"/>
      <c r="K61" s="88"/>
      <c r="L61" s="88"/>
      <c r="M61" s="88"/>
      <c r="N61" s="88"/>
      <c r="O61" s="88"/>
    </row>
    <row r="62" spans="8:15" ht="12.75">
      <c r="H62" s="88"/>
      <c r="I62" s="88"/>
      <c r="J62" s="88"/>
      <c r="K62" s="88"/>
      <c r="L62" s="88"/>
      <c r="M62" s="88"/>
      <c r="N62" s="88"/>
      <c r="O62" s="88"/>
    </row>
    <row r="63" spans="8:15" ht="12.75">
      <c r="H63" s="88"/>
      <c r="I63" s="88"/>
      <c r="J63" s="88"/>
      <c r="K63" s="88"/>
      <c r="L63" s="88"/>
      <c r="M63" s="88"/>
      <c r="N63" s="88"/>
      <c r="O63" s="88"/>
    </row>
    <row r="64" spans="8:15" ht="12.75">
      <c r="H64" s="88"/>
      <c r="I64" s="88"/>
      <c r="J64" s="88"/>
      <c r="K64" s="88"/>
      <c r="L64" s="88"/>
      <c r="M64" s="88"/>
      <c r="N64" s="88"/>
      <c r="O64" s="88"/>
    </row>
    <row r="65" spans="8:15" ht="12.75">
      <c r="H65" s="88"/>
      <c r="I65" s="88"/>
      <c r="J65" s="88"/>
      <c r="K65" s="88"/>
      <c r="L65" s="88"/>
      <c r="M65" s="88"/>
      <c r="N65" s="88"/>
      <c r="O65" s="88"/>
    </row>
    <row r="66" spans="8:15" ht="12.75">
      <c r="H66" s="88"/>
      <c r="I66" s="88"/>
      <c r="J66" s="88"/>
      <c r="K66" s="88"/>
      <c r="L66" s="88"/>
      <c r="M66" s="88"/>
      <c r="N66" s="88"/>
      <c r="O66" s="88"/>
    </row>
    <row r="67" spans="8:15" ht="12.75">
      <c r="H67" s="88"/>
      <c r="I67" s="88"/>
      <c r="J67" s="88"/>
      <c r="K67" s="88"/>
      <c r="L67" s="88"/>
      <c r="M67" s="88"/>
      <c r="N67" s="88"/>
      <c r="O67" s="88"/>
    </row>
    <row r="68" spans="8:15" ht="12.75">
      <c r="H68" s="88"/>
      <c r="I68" s="88"/>
      <c r="J68" s="88"/>
      <c r="K68" s="88"/>
      <c r="L68" s="88"/>
      <c r="M68" s="88"/>
      <c r="N68" s="88"/>
      <c r="O68" s="88"/>
    </row>
    <row r="69" spans="8:15" ht="12.75">
      <c r="H69" s="88"/>
      <c r="I69" s="88"/>
      <c r="J69" s="88"/>
      <c r="K69" s="88"/>
      <c r="L69" s="88"/>
      <c r="M69" s="88"/>
      <c r="N69" s="88"/>
      <c r="O69" s="88"/>
    </row>
  </sheetData>
  <printOptions/>
  <pageMargins left="0.7875" right="0.7875" top="0.7875" bottom="0.7875" header="0.5" footer="0.5"/>
  <pageSetup fitToHeight="0"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workbookViewId="0" topLeftCell="A7">
      <selection activeCell="J31" sqref="J31:J32"/>
    </sheetView>
  </sheetViews>
  <sheetFormatPr defaultColWidth="9.140625" defaultRowHeight="12.75"/>
  <cols>
    <col min="1" max="16384" width="9.140625" style="71" customWidth="1"/>
  </cols>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1182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Data Query</dc:title>
  <dc:subject/>
  <dc:creator>Egbert Jongen</dc:creator>
  <cp:keywords/>
  <dc:description/>
  <cp:lastModifiedBy>Eva Zver</cp:lastModifiedBy>
  <cp:lastPrinted>2004-10-01T10:46:11Z</cp:lastPrinted>
  <dcterms:created xsi:type="dcterms:W3CDTF">2004-03-25T12:29:56Z</dcterms:created>
  <dcterms:modified xsi:type="dcterms:W3CDTF">2004-08-31T10:24:08Z</dcterms:modified>
  <cp:category/>
  <cp:version/>
  <cp:contentType/>
  <cp:contentStatus/>
  <cp:revision>225</cp:revision>
</cp:coreProperties>
</file>

<file path=docProps/custom.xml><?xml version="1.0" encoding="utf-8"?>
<Properties xmlns="http://schemas.openxmlformats.org/officeDocument/2006/custom-properties" xmlns:vt="http://schemas.openxmlformats.org/officeDocument/2006/docPropsVTypes"/>
</file>